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ik&amp;Grow\Box\LINK&amp;GROW\Franchising L&amp;G\9. Manual Operacional\A. Parte do João\Anexos\Serviços L&amp;G\"/>
    </mc:Choice>
  </mc:AlternateContent>
  <xr:revisionPtr revIDLastSave="0" documentId="13_ncr:1_{CB34A410-E7D8-4EC3-9585-735FBF439377}" xr6:coauthVersionLast="47" xr6:coauthVersionMax="47" xr10:uidLastSave="{00000000-0000-0000-0000-000000000000}"/>
  <bookViews>
    <workbookView xWindow="-120" yWindow="-120" windowWidth="20730" windowHeight="11160" tabRatio="791" xr2:uid="{00000000-000D-0000-FFFF-FFFF00000000}"/>
  </bookViews>
  <sheets>
    <sheet name="Contexto Cliente" sheetId="2" r:id="rId1"/>
    <sheet name="Dados" sheetId="3" r:id="rId2"/>
    <sheet name="Plano Estratégico" sheetId="4" r:id="rId3"/>
    <sheet name="Plano Tático" sheetId="5" r:id="rId4"/>
    <sheet name="Cronograma" sheetId="6" r:id="rId5"/>
    <sheet name="Orçamento" sheetId="7" r:id="rId6"/>
  </sheets>
  <calcPr calcId="191029" concurrentCalc="0"/>
</workbook>
</file>

<file path=xl/calcChain.xml><?xml version="1.0" encoding="utf-8"?>
<calcChain xmlns="http://schemas.openxmlformats.org/spreadsheetml/2006/main">
  <c r="D25" i="5" l="1"/>
  <c r="D17" i="5"/>
  <c r="D30" i="5"/>
  <c r="D31" i="5"/>
  <c r="D26" i="5"/>
  <c r="D27" i="5"/>
  <c r="D28" i="5"/>
  <c r="D29" i="5"/>
  <c r="D11" i="3"/>
  <c r="B9" i="7"/>
  <c r="B11" i="7"/>
  <c r="D50" i="5"/>
  <c r="D49" i="5"/>
  <c r="D40" i="5"/>
  <c r="D39" i="5"/>
  <c r="D10" i="5"/>
  <c r="D11" i="5"/>
  <c r="D9" i="5"/>
  <c r="D21" i="7"/>
  <c r="D17" i="7"/>
  <c r="O17" i="6"/>
  <c r="N17" i="6"/>
  <c r="N16" i="6"/>
  <c r="N15" i="6"/>
  <c r="O14" i="6"/>
  <c r="N14" i="6"/>
  <c r="O13" i="6"/>
  <c r="N13" i="6"/>
  <c r="N12" i="6"/>
  <c r="P10" i="6"/>
  <c r="O10" i="6"/>
  <c r="P9" i="6"/>
  <c r="O9" i="6"/>
  <c r="P8" i="6"/>
  <c r="O8" i="6"/>
  <c r="D83" i="5"/>
  <c r="D82" i="5"/>
  <c r="D77" i="5"/>
  <c r="D76" i="5"/>
  <c r="D75" i="5"/>
  <c r="D74" i="5"/>
  <c r="D69" i="5"/>
  <c r="D68" i="5"/>
  <c r="D67" i="5"/>
  <c r="D66" i="5"/>
  <c r="D65" i="5"/>
  <c r="D64" i="5"/>
  <c r="D58" i="5"/>
  <c r="D57" i="5"/>
  <c r="D52" i="5"/>
  <c r="D51" i="5"/>
  <c r="D48" i="5"/>
  <c r="D47" i="5"/>
  <c r="D42" i="5"/>
  <c r="D41" i="5"/>
  <c r="D38" i="5"/>
  <c r="O12" i="6"/>
  <c r="D24" i="5"/>
  <c r="D19" i="5"/>
  <c r="D18" i="5"/>
  <c r="D8" i="5"/>
  <c r="P17" i="6"/>
  <c r="O16" i="6"/>
  <c r="N10" i="6"/>
  <c r="O15" i="6"/>
  <c r="P14" i="6"/>
  <c r="P12" i="6"/>
  <c r="N8" i="6"/>
  <c r="N9" i="6"/>
  <c r="P13" i="6"/>
  <c r="P15" i="6"/>
  <c r="P16" i="6"/>
  <c r="O19" i="6"/>
  <c r="P19" i="6"/>
  <c r="N19" i="6"/>
  <c r="N21" i="6"/>
  <c r="N20" i="6"/>
  <c r="B8" i="7"/>
  <c r="C8" i="7"/>
  <c r="D8" i="7"/>
  <c r="C9" i="7"/>
  <c r="D9" i="7"/>
  <c r="C10" i="7"/>
  <c r="D10" i="7"/>
  <c r="C11" i="7"/>
  <c r="D11" i="7"/>
  <c r="D13" i="7"/>
  <c r="C13" i="7"/>
  <c r="C24" i="7"/>
  <c r="D24" i="7"/>
  <c r="D27" i="7"/>
  <c r="D28" i="7"/>
</calcChain>
</file>

<file path=xl/sharedStrings.xml><?xml version="1.0" encoding="utf-8"?>
<sst xmlns="http://schemas.openxmlformats.org/spreadsheetml/2006/main" count="456" uniqueCount="187">
  <si>
    <t>Cliente:</t>
  </si>
  <si>
    <t>Cargos</t>
  </si>
  <si>
    <t>Objetivos e metas</t>
  </si>
  <si>
    <t>Atrair mais tráfego qualificado ao site</t>
  </si>
  <si>
    <t>Aumentar o número de clientes em 30%</t>
  </si>
  <si>
    <t>Manter os usuários por dentro das novidades (eventos, lançamento de produtos, etc)</t>
  </si>
  <si>
    <t>Aumentar a base de e-mails</t>
  </si>
  <si>
    <t>Otimizar a segmentação da base</t>
  </si>
  <si>
    <t>ONBOARDING</t>
  </si>
  <si>
    <t>Pro até 5.000 contatos</t>
  </si>
  <si>
    <t>Problemas e oportunidades</t>
  </si>
  <si>
    <t>A história do Cliente é muito rica, o que favorece a produção de conteúdo e de materiais "baixáveis"</t>
  </si>
  <si>
    <t>O site não retêm o usuário navegando por muito tempo</t>
  </si>
  <si>
    <t>Os usuários não costumam retornar ao site</t>
  </si>
  <si>
    <t>Existem poucas formas (ou não existem) de segmentar a audiência e trabalhá-las de forma personalizada</t>
  </si>
  <si>
    <t>Cenário atual</t>
  </si>
  <si>
    <t>Cenário ideal</t>
  </si>
  <si>
    <t>Etapa</t>
  </si>
  <si>
    <t>Checkpoint 1</t>
  </si>
  <si>
    <t>Checkpoint 2</t>
  </si>
  <si>
    <t>Checkpoint 3</t>
  </si>
  <si>
    <t>Kick-off</t>
  </si>
  <si>
    <t>Presença Digital</t>
  </si>
  <si>
    <t>Setup</t>
  </si>
  <si>
    <t>CRONOGRAMA DO PROJETO</t>
  </si>
  <si>
    <t>ONGOING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</si>
  <si>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</si>
  <si>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</si>
  <si>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</si>
  <si>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</si>
  <si>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</si>
  <si>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</si>
  <si>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</si>
  <si>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</si>
  <si>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MÊS 09</t>
  </si>
  <si>
    <t>MÊS 10</t>
  </si>
  <si>
    <t>MÊS 11</t>
  </si>
  <si>
    <t>MÊS 12</t>
  </si>
  <si>
    <t>Pontual</t>
  </si>
  <si>
    <t>Contínuo</t>
  </si>
  <si>
    <t>Etapa 1</t>
  </si>
  <si>
    <t>Atividades</t>
  </si>
  <si>
    <t>Custo</t>
  </si>
  <si>
    <t>Aplicação</t>
  </si>
  <si>
    <t>Equipe</t>
  </si>
  <si>
    <t>Tempo (h/mês)</t>
  </si>
  <si>
    <t>X</t>
  </si>
  <si>
    <t>Atração</t>
  </si>
  <si>
    <t>SEO</t>
  </si>
  <si>
    <t>Produção de Conteúdo</t>
  </si>
  <si>
    <t>Mídia Paga</t>
  </si>
  <si>
    <t>Conversão</t>
  </si>
  <si>
    <t>CRO - Otimização da taxa de conversão</t>
  </si>
  <si>
    <t>Criação de Landing Pages de conversão</t>
  </si>
  <si>
    <t>Relacionamento</t>
  </si>
  <si>
    <t>E-mail marketing</t>
  </si>
  <si>
    <t>Fluxos de automação</t>
  </si>
  <si>
    <t>Redes Sociais</t>
  </si>
  <si>
    <t>Vendas</t>
  </si>
  <si>
    <t>Alinhamento Mkt / Vendas</t>
  </si>
  <si>
    <t>Inbound Sales</t>
  </si>
  <si>
    <t>Integração CRM</t>
  </si>
  <si>
    <t>Retenção</t>
  </si>
  <si>
    <t>Produção de conteúdo</t>
  </si>
  <si>
    <t>E-mail Marketing</t>
  </si>
  <si>
    <t>Presença digital</t>
  </si>
  <si>
    <t>Análise</t>
  </si>
  <si>
    <t>Análise Estratégica</t>
  </si>
  <si>
    <t>Relatórios Periódicos</t>
  </si>
  <si>
    <t>Setup do projeto</t>
  </si>
  <si>
    <t>Atrair</t>
  </si>
  <si>
    <t>Resultado esperado</t>
  </si>
  <si>
    <t>ORÇAMENTO RESUMIDO DO PROJETO</t>
  </si>
  <si>
    <t>Plano de inbound marketing estruturado e apresentado ao cliente</t>
  </si>
  <si>
    <t>PRESTAÇÃO DE SERVIÇO DA AGÊNCIA</t>
  </si>
  <si>
    <t>Converter</t>
  </si>
  <si>
    <t>KICK-OFF - Presença Digital</t>
  </si>
  <si>
    <t>Mensal</t>
  </si>
  <si>
    <t>Anual</t>
  </si>
  <si>
    <t>Custo operacional</t>
  </si>
  <si>
    <t>Redesign ou otimização do Web-site</t>
  </si>
  <si>
    <t>Relacionar</t>
  </si>
  <si>
    <t>Criação ou revisão do Blog</t>
  </si>
  <si>
    <t>Percentual de custos fixos</t>
  </si>
  <si>
    <t>Presença digital pronta para geração de conteúdo e conversão</t>
  </si>
  <si>
    <t>Margem de lucro</t>
  </si>
  <si>
    <t>Vender</t>
  </si>
  <si>
    <t>Impostos sobre a receita</t>
  </si>
  <si>
    <t>PREÇO FINAL PARA PRESTAÇÃO DE SERVIÇO</t>
  </si>
  <si>
    <t>Reter</t>
  </si>
  <si>
    <t>INVESTIMENTO DE TERCEIROS</t>
  </si>
  <si>
    <t>Analisar</t>
  </si>
  <si>
    <t>Investimento</t>
  </si>
  <si>
    <t>Duração da campanha (meses)</t>
  </si>
  <si>
    <t>CENTRO DE CUSTOS</t>
  </si>
  <si>
    <t>Criação dos templates e fluxos para início do projeto</t>
  </si>
  <si>
    <t>RD Station</t>
  </si>
  <si>
    <t>ATRAÇÃO</t>
  </si>
  <si>
    <t>CUSTO MENSAL</t>
  </si>
  <si>
    <t>INVESTIMENTO TOTAL PARA O CLIENTE</t>
  </si>
  <si>
    <t>Etapa 2</t>
  </si>
  <si>
    <t>Investimento necessário para viabilizar o projeto</t>
  </si>
  <si>
    <t>CUSTO ANUAL OPERACIONAL</t>
  </si>
  <si>
    <t>Projeção de faturamento do cliente com o projeto</t>
  </si>
  <si>
    <t>Aumento do tráfego qualificado no site</t>
  </si>
  <si>
    <t>CONVERSÃO</t>
  </si>
  <si>
    <t>Etapa 3</t>
  </si>
  <si>
    <t>Manutenção do site e otimizações de UX / CRO (conversion rate optimization)</t>
  </si>
  <si>
    <t xml:space="preserve">O retorno projetado sobre investimento do cliente será de </t>
  </si>
  <si>
    <t>Produção de materiais ricos</t>
  </si>
  <si>
    <t>1 por mês</t>
  </si>
  <si>
    <t>Produção e disparo de e-mail marketing para divulgação da oferta</t>
  </si>
  <si>
    <t>Aumento da base de e-mails (com segmentação e qualificação), diminuição da taxa de reijeição e aumento do tempo de permanência no site</t>
  </si>
  <si>
    <t>RELACIONAMENTO</t>
  </si>
  <si>
    <t>Etapa 4</t>
  </si>
  <si>
    <t>2 por mês</t>
  </si>
  <si>
    <t>SAC 2.0</t>
  </si>
  <si>
    <t>Usuários mais engajados, maior retorno/frequência no site e geração de oportunidades</t>
  </si>
  <si>
    <t>VENDAS</t>
  </si>
  <si>
    <t>Etapa 5</t>
  </si>
  <si>
    <t>Integração com CRM de Vendas</t>
  </si>
  <si>
    <t>Processo de vendas estruturado e maior conversão de oportunidades para clientes</t>
  </si>
  <si>
    <t>RETENÇÃO</t>
  </si>
  <si>
    <t>Etapa 6</t>
  </si>
  <si>
    <t>Produção de conteúdo direcionado para clientes</t>
  </si>
  <si>
    <t>Automação de marketing para retenção, up-sell, cross-sell</t>
  </si>
  <si>
    <t>E-mail marketing: Newsletter para clientes</t>
  </si>
  <si>
    <t>Retenção de clientes e oportunidades para up-sell e cross-sell</t>
  </si>
  <si>
    <t>ANÁLISE</t>
  </si>
  <si>
    <t>Etapa 7</t>
  </si>
  <si>
    <t>Entendimento dos resultados, geração de insights para otimização e comprovação de ROI</t>
  </si>
  <si>
    <t>% CF</t>
  </si>
  <si>
    <t>Custo/hora/Cliente</t>
  </si>
  <si>
    <t>Planeamento</t>
  </si>
  <si>
    <t>Conteúdos ricos / iscos</t>
  </si>
  <si>
    <t>Reunião Inicial de Diagnóstico Inicial Cliente - Questionário</t>
  </si>
  <si>
    <t>Preparação de Diagnóstico Final</t>
  </si>
  <si>
    <t>Preparação de Plano Trimestral de Sucesso</t>
  </si>
  <si>
    <t>Apresentação ao cliente, alinhamento de métricas e KPI e obtenção de aprovação</t>
  </si>
  <si>
    <t>Produção de conteúdo Blog</t>
  </si>
  <si>
    <t>Produção de conteúdo Redes Sociais</t>
  </si>
  <si>
    <t>Produção de conteúdo Email MKT</t>
  </si>
  <si>
    <t>Produção e implementação da landing page de conversão + Thank You Page</t>
  </si>
  <si>
    <t>Criação de Campanhas Adwords</t>
  </si>
  <si>
    <t>Criação de Campanhas Redes Sociais</t>
  </si>
  <si>
    <t>Cálculo Custos:</t>
  </si>
  <si>
    <t>Planeamento de Marketing Digital</t>
  </si>
  <si>
    <t>ROI</t>
  </si>
  <si>
    <t xml:space="preserve">Impostos sobre receita </t>
  </si>
  <si>
    <t>KICK-OFF - Planeamento</t>
  </si>
  <si>
    <t>ONBOARDING - Setup</t>
  </si>
  <si>
    <t>Preparação e reunião equipa - Briefing Cliente</t>
  </si>
  <si>
    <t>Configuração RD Station</t>
  </si>
  <si>
    <t>Criação ou revisão de páginas nas Redes Sociais</t>
  </si>
  <si>
    <t>Criação Personas - Levantamento e criação fichas</t>
  </si>
  <si>
    <t>Email Marketing - Recolha BD, Importação e Criação Template inicial</t>
  </si>
  <si>
    <t>Parametrização Analytics, Tag Manager, Search Console, My business, Mapa acessos</t>
  </si>
  <si>
    <t>FB Ads - Criação conta, meios pagamento e pixeis</t>
  </si>
  <si>
    <t>Google Ads - Criação Conta, vale desconto, meios pagamento, budgets, palavras chave e 1 anuncio</t>
  </si>
  <si>
    <t>Otimização Inicial SEO ONPAGE - Palavras Chave e otimização páginas website</t>
  </si>
  <si>
    <t>Planeamento Mensal (blog+redes sociais+email mkt+campanhas+materiais ricos,etc)</t>
  </si>
  <si>
    <t>Campanha FB Ads - Atração</t>
  </si>
  <si>
    <t>Campanha Google Ads - Atração</t>
  </si>
  <si>
    <t>Criação, Manutenção e otimização dos fluxos de automação</t>
  </si>
  <si>
    <t>Definir política de passagem de oportunidades (SLA) e metas de entrega para equipa de vendas</t>
  </si>
  <si>
    <t>Implementar Lead Scoring</t>
  </si>
  <si>
    <t xml:space="preserve">Treinar equipa </t>
  </si>
  <si>
    <t>Reunião Cliente - analise report e definição de prioridades</t>
  </si>
  <si>
    <t>Elaboração de Report Mensal/Trimestral e Oportunidades de Melhoria</t>
  </si>
  <si>
    <t>Quantidade</t>
  </si>
  <si>
    <t>Quantidade / mês</t>
  </si>
  <si>
    <t>Quantidade / mês / ano</t>
  </si>
  <si>
    <t>Report Leads e vendas com cliente</t>
  </si>
  <si>
    <t>Definir oportunidades, estratégia de abordagem telefonica (leads) e registo</t>
  </si>
  <si>
    <t xml:space="preserve">Estrategias de carrinho abandonado </t>
  </si>
  <si>
    <t>Diretor</t>
  </si>
  <si>
    <t>Project Manager</t>
  </si>
  <si>
    <t>PPC</t>
  </si>
  <si>
    <t>Copy</t>
  </si>
  <si>
    <t>Design</t>
  </si>
  <si>
    <t>Webdesign</t>
  </si>
  <si>
    <t>Content Manager</t>
  </si>
  <si>
    <t>x</t>
  </si>
  <si>
    <t>Custos Fixos Médios 2023</t>
  </si>
  <si>
    <t>Receita Bruta Média 2023</t>
  </si>
  <si>
    <t>Verba para Tráfego Pago</t>
  </si>
  <si>
    <t>Perfis da Equipa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</si>
</sst>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  <numFmt numFmtId="165" formatCode="[$R$ -416]#,##0.00"/>
  </numFmts>
  <fonts count="25" x14ac:knownFonts="1">
    <font>
      <sz val="10"/>
      <color rgb="FF000000"/>
      <name val="Arial"/>
    </font>
    <font>
      <sz val="10"/>
      <name val="Arial"/>
      <family val="2"/>
    </font>
    <font>
      <sz val="18"/>
      <color rgb="FF00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4"/>
      <color rgb="FFFFFFFF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rgb="FF000000"/>
      <name val="Inconsolata"/>
    </font>
    <font>
      <b/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8"/>
      <color rgb="FFFFFFFF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0586A"/>
        <bgColor rgb="FF40586A"/>
      </patternFill>
    </fill>
    <fill>
      <patternFill patternType="solid">
        <fgColor rgb="FFFFF2CC"/>
        <bgColor rgb="FFFFF2CC"/>
      </patternFill>
    </fill>
    <fill>
      <patternFill patternType="solid">
        <fgColor rgb="FF506E84"/>
        <bgColor rgb="FF506E84"/>
      </patternFill>
    </fill>
    <fill>
      <patternFill patternType="solid">
        <fgColor rgb="FFF9FF9D"/>
        <bgColor rgb="FFF9FF9D"/>
      </patternFill>
    </fill>
    <fill>
      <patternFill patternType="solid">
        <fgColor rgb="FF444F87"/>
        <bgColor rgb="FF444F87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  <fill>
      <patternFill patternType="solid">
        <fgColor rgb="FFF6F3EC"/>
        <bgColor rgb="FFF6F3EC"/>
      </patternFill>
    </fill>
    <fill>
      <patternFill patternType="solid">
        <fgColor rgb="FFFFE599"/>
        <bgColor rgb="FFFFE599"/>
      </patternFill>
    </fill>
    <fill>
      <patternFill patternType="solid">
        <fgColor theme="8"/>
        <bgColor rgb="FFFFFFFF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9"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left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0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8" fillId="7" borderId="0" xfId="0" applyFont="1" applyFill="1" applyAlignment="1">
      <alignment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6" fillId="8" borderId="0" xfId="0" applyFont="1" applyFill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7" fillId="2" borderId="10" xfId="0" applyFont="1" applyFill="1" applyBorder="1" applyAlignment="1">
      <alignment horizontal="center" wrapText="1"/>
    </xf>
    <xf numFmtId="0" fontId="12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10" borderId="1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12" fillId="8" borderId="10" xfId="0" applyFont="1" applyFill="1" applyBorder="1" applyAlignment="1">
      <alignment vertical="center" wrapText="1"/>
    </xf>
    <xf numFmtId="0" fontId="4" fillId="8" borderId="0" xfId="0" applyFont="1" applyFill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10" fontId="1" fillId="6" borderId="10" xfId="0" applyNumberFormat="1" applyFont="1" applyFill="1" applyBorder="1" applyAlignment="1">
      <alignment horizontal="center" wrapText="1"/>
    </xf>
    <xf numFmtId="0" fontId="3" fillId="8" borderId="0" xfId="0" applyFont="1" applyFill="1" applyAlignment="1">
      <alignment horizontal="center" vertical="center" wrapText="1"/>
    </xf>
    <xf numFmtId="9" fontId="1" fillId="6" borderId="10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5" fillId="6" borderId="12" xfId="0" applyFont="1" applyFill="1" applyBorder="1" applyAlignment="1">
      <alignment horizontal="left"/>
    </xf>
    <xf numFmtId="0" fontId="3" fillId="9" borderId="0" xfId="0" applyFont="1" applyFill="1" applyAlignment="1">
      <alignment horizontal="center" vertical="center" wrapText="1"/>
    </xf>
    <xf numFmtId="0" fontId="12" fillId="9" borderId="10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9" fontId="6" fillId="0" borderId="10" xfId="0" applyNumberFormat="1" applyFont="1" applyBorder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2" fillId="2" borderId="0" xfId="0" applyFont="1" applyFill="1" applyAlignment="1">
      <alignment vertical="center" wrapText="1"/>
    </xf>
    <xf numFmtId="0" fontId="22" fillId="0" borderId="10" xfId="0" applyFont="1" applyBorder="1" applyAlignment="1">
      <alignment horizontal="left" wrapText="1"/>
    </xf>
    <xf numFmtId="0" fontId="22" fillId="0" borderId="13" xfId="0" applyFont="1" applyBorder="1" applyAlignment="1">
      <alignment horizontal="left" wrapText="1"/>
    </xf>
    <xf numFmtId="0" fontId="22" fillId="0" borderId="13" xfId="0" applyFont="1" applyBorder="1" applyAlignment="1">
      <alignment wrapText="1"/>
    </xf>
    <xf numFmtId="0" fontId="12" fillId="9" borderId="2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44" fontId="14" fillId="0" borderId="10" xfId="1" applyFont="1" applyBorder="1" applyAlignment="1">
      <alignment horizontal="center" vertical="center" wrapText="1"/>
    </xf>
    <xf numFmtId="44" fontId="1" fillId="0" borderId="10" xfId="1" applyFont="1" applyBorder="1" applyAlignment="1">
      <alignment horizontal="center" wrapText="1"/>
    </xf>
    <xf numFmtId="44" fontId="7" fillId="0" borderId="5" xfId="1" applyFont="1" applyBorder="1" applyAlignment="1">
      <alignment wrapText="1"/>
    </xf>
    <xf numFmtId="44" fontId="19" fillId="2" borderId="12" xfId="1" applyFont="1" applyFill="1" applyBorder="1" applyAlignment="1">
      <alignment horizontal="center" wrapText="1"/>
    </xf>
    <xf numFmtId="44" fontId="1" fillId="6" borderId="10" xfId="1" applyFont="1" applyFill="1" applyBorder="1" applyAlignment="1">
      <alignment horizontal="center" wrapText="1"/>
    </xf>
    <xf numFmtId="44" fontId="1" fillId="0" borderId="12" xfId="1" applyFont="1" applyBorder="1" applyAlignment="1">
      <alignment horizontal="center" wrapText="1"/>
    </xf>
    <xf numFmtId="44" fontId="1" fillId="0" borderId="10" xfId="1" applyFont="1" applyBorder="1" applyAlignment="1">
      <alignment wrapText="1"/>
    </xf>
    <xf numFmtId="44" fontId="6" fillId="6" borderId="10" xfId="1" applyFont="1" applyFill="1" applyBorder="1" applyAlignment="1">
      <alignment wrapText="1"/>
    </xf>
    <xf numFmtId="44" fontId="6" fillId="0" borderId="10" xfId="1" applyFont="1" applyBorder="1" applyAlignment="1">
      <alignment wrapText="1"/>
    </xf>
    <xf numFmtId="0" fontId="23" fillId="0" borderId="0" xfId="0" applyFont="1" applyAlignment="1">
      <alignment horizontal="left" wrapText="1"/>
    </xf>
    <xf numFmtId="0" fontId="0" fillId="0" borderId="14" xfId="0" applyBorder="1" applyAlignment="1">
      <alignment wrapText="1"/>
    </xf>
    <xf numFmtId="0" fontId="5" fillId="0" borderId="14" xfId="0" applyFont="1" applyBorder="1" applyAlignment="1">
      <alignment wrapText="1"/>
    </xf>
    <xf numFmtId="0" fontId="1" fillId="0" borderId="0" xfId="0" applyFont="1" applyAlignment="1">
      <alignment wrapText="1"/>
    </xf>
    <xf numFmtId="9" fontId="5" fillId="0" borderId="14" xfId="2" applyFont="1" applyBorder="1" applyAlignment="1">
      <alignment wrapText="1"/>
    </xf>
    <xf numFmtId="164" fontId="0" fillId="0" borderId="0" xfId="0" applyNumberFormat="1" applyAlignment="1">
      <alignment wrapText="1"/>
    </xf>
    <xf numFmtId="10" fontId="0" fillId="0" borderId="14" xfId="2" applyNumberFormat="1" applyFont="1" applyBorder="1" applyAlignment="1">
      <alignment wrapText="1"/>
    </xf>
    <xf numFmtId="0" fontId="18" fillId="0" borderId="13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8" fillId="0" borderId="13" xfId="0" applyFont="1" applyBorder="1" applyAlignment="1">
      <alignment wrapText="1"/>
    </xf>
    <xf numFmtId="0" fontId="3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44" fontId="1" fillId="6" borderId="14" xfId="1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8" fillId="5" borderId="0" xfId="0" applyFont="1" applyFill="1" applyAlignment="1">
      <alignment vertical="center" wrapText="1"/>
    </xf>
    <xf numFmtId="0" fontId="3" fillId="0" borderId="0" xfId="0" applyFont="1" applyAlignment="1">
      <alignment horizontal="right" wrapText="1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6" fillId="4" borderId="0" xfId="0" applyFont="1" applyFill="1" applyAlignment="1">
      <alignment horizontal="left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12" borderId="0" xfId="0" applyFont="1" applyFill="1" applyAlignment="1">
      <alignment horizontal="left" vertical="center"/>
    </xf>
    <xf numFmtId="0" fontId="1" fillId="13" borderId="0" xfId="0" applyFont="1" applyFill="1" applyAlignment="1">
      <alignment wrapText="1"/>
    </xf>
    <xf numFmtId="0" fontId="9" fillId="5" borderId="0" xfId="0" applyFont="1" applyFill="1" applyAlignment="1">
      <alignment horizontal="center" wrapText="1"/>
    </xf>
    <xf numFmtId="0" fontId="11" fillId="9" borderId="8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wrapText="1"/>
    </xf>
    <xf numFmtId="0" fontId="11" fillId="8" borderId="8" xfId="0" applyFont="1" applyFill="1" applyBorder="1" applyAlignment="1">
      <alignment horizontal="left" vertical="center" wrapText="1"/>
    </xf>
    <xf numFmtId="0" fontId="17" fillId="9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4" fillId="9" borderId="8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7" fillId="8" borderId="8" xfId="0" applyFont="1" applyFill="1" applyBorder="1" applyAlignment="1">
      <alignment horizontal="center" vertical="center" wrapText="1"/>
    </xf>
    <xf numFmtId="44" fontId="20" fillId="11" borderId="5" xfId="1" applyFont="1" applyFill="1" applyBorder="1" applyAlignment="1">
      <alignment horizontal="center" wrapText="1"/>
    </xf>
    <xf numFmtId="0" fontId="20" fillId="11" borderId="5" xfId="0" applyFont="1" applyFill="1" applyBorder="1" applyAlignment="1">
      <alignment horizontal="right" wrapText="1"/>
    </xf>
    <xf numFmtId="0" fontId="9" fillId="5" borderId="8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wrapText="1"/>
    </xf>
    <xf numFmtId="0" fontId="6" fillId="9" borderId="8" xfId="0" applyFont="1" applyFill="1" applyBorder="1" applyAlignment="1">
      <alignment wrapText="1"/>
    </xf>
    <xf numFmtId="0" fontId="7" fillId="0" borderId="5" xfId="0" applyFont="1" applyBorder="1" applyAlignment="1">
      <alignment horizontal="right" wrapText="1"/>
    </xf>
    <xf numFmtId="44" fontId="6" fillId="4" borderId="5" xfId="1" applyFont="1" applyFill="1" applyBorder="1" applyAlignment="1">
      <alignment wrapText="1"/>
    </xf>
    <xf numFmtId="44" fontId="1" fillId="0" borderId="5" xfId="1" applyFont="1" applyBorder="1" applyAlignment="1">
      <alignment wrapText="1"/>
    </xf>
    <xf numFmtId="0" fontId="6" fillId="4" borderId="5" xfId="0" applyFont="1" applyFill="1" applyBorder="1" applyAlignment="1">
      <alignment horizontal="right" wrapText="1"/>
    </xf>
    <xf numFmtId="0" fontId="7" fillId="9" borderId="8" xfId="0" applyFont="1" applyFill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6" borderId="8" xfId="0" applyFont="1" applyFill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7" fillId="9" borderId="6" xfId="0" applyFont="1" applyFill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21" fillId="0" borderId="8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7" fillId="0" borderId="8" xfId="0" applyFont="1" applyBorder="1" applyAlignment="1">
      <alignment wrapText="1"/>
    </xf>
  </cellXfs>
  <cellStyles count="3">
    <cellStyle name="Moeda" xfId="1" builtinId="4"/>
    <cellStyle name="Normal" xfId="0" builtinId="0"/>
    <cellStyle name="Pe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114300</xdr:rowOff>
    </xdr:from>
    <xdr:to>
      <xdr:col>2</xdr:col>
      <xdr:colOff>1511300</xdr:colOff>
      <xdr:row>1</xdr:row>
      <xdr:rowOff>441772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9DC8B0D-96EA-3F4A-BEF6-AC892482B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14300"/>
          <a:ext cx="2374900" cy="4925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63500</xdr:rowOff>
    </xdr:from>
    <xdr:to>
      <xdr:col>1</xdr:col>
      <xdr:colOff>1130300</xdr:colOff>
      <xdr:row>3</xdr:row>
      <xdr:rowOff>98872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7B9C8B-59D2-1044-9EE6-91ACDB54B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3500"/>
          <a:ext cx="2374900" cy="4925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127000</xdr:rowOff>
    </xdr:from>
    <xdr:to>
      <xdr:col>3</xdr:col>
      <xdr:colOff>139700</xdr:colOff>
      <xdr:row>4</xdr:row>
      <xdr:rowOff>9972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81BBB6-F5B6-F14F-87DE-DCFBA1AA9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100" y="127000"/>
          <a:ext cx="2374900" cy="4925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139700</xdr:rowOff>
    </xdr:from>
    <xdr:to>
      <xdr:col>2</xdr:col>
      <xdr:colOff>1549400</xdr:colOff>
      <xdr:row>4</xdr:row>
      <xdr:rowOff>22672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9FE29F-177E-114D-94E1-A4FE33B2F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39700"/>
          <a:ext cx="2374900" cy="4925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38100</xdr:rowOff>
    </xdr:from>
    <xdr:to>
      <xdr:col>2</xdr:col>
      <xdr:colOff>444500</xdr:colOff>
      <xdr:row>3</xdr:row>
      <xdr:rowOff>73472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ABBDA2-AE72-FB43-BD34-DC996F265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38100"/>
          <a:ext cx="2374900" cy="4925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0</xdr:col>
      <xdr:colOff>2451100</xdr:colOff>
      <xdr:row>3</xdr:row>
      <xdr:rowOff>73472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BCA051-D93C-FC4E-B1C2-AF650F339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8100"/>
          <a:ext cx="2374900" cy="492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showGridLines="0" tabSelected="1" workbookViewId="0">
      <selection activeCell="M2" sqref="M2"/>
    </sheetView>
  </sheetViews>
  <sheetFormatPr defaultColWidth="14.42578125" defaultRowHeight="12.75" customHeight="1" x14ac:dyDescent="0.2"/>
  <cols>
    <col min="1" max="1" width="1.42578125" customWidth="1"/>
    <col min="2" max="2" width="12.85546875" customWidth="1"/>
    <col min="3" max="3" width="39.42578125" customWidth="1"/>
    <col min="4" max="9" width="6.42578125" customWidth="1"/>
    <col min="10" max="10" width="17.7109375" customWidth="1"/>
    <col min="11" max="11" width="0.42578125" customWidth="1"/>
    <col min="12" max="12" width="2.85546875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7.25" customHeight="1" x14ac:dyDescent="0.2">
      <c r="A2" s="1"/>
      <c r="B2" s="97"/>
      <c r="C2" s="98"/>
      <c r="D2" s="100" t="s">
        <v>146</v>
      </c>
      <c r="E2" s="101"/>
      <c r="F2" s="101"/>
      <c r="G2" s="101"/>
      <c r="H2" s="101"/>
      <c r="I2" s="101"/>
      <c r="J2" s="101"/>
      <c r="K2" s="101"/>
      <c r="L2" s="1"/>
    </row>
    <row r="3" spans="1:12" ht="17.25" customHeight="1" x14ac:dyDescent="0.2">
      <c r="A3" s="1"/>
      <c r="B3" s="96" t="s">
        <v>0</v>
      </c>
      <c r="C3" s="94"/>
      <c r="D3" s="99"/>
      <c r="E3" s="94"/>
      <c r="F3" s="94"/>
      <c r="G3" s="94"/>
      <c r="H3" s="94"/>
      <c r="I3" s="94"/>
      <c r="J3" s="94"/>
      <c r="K3" s="94"/>
      <c r="L3" s="1"/>
    </row>
    <row r="4" spans="1:12" ht="6" customHeight="1" x14ac:dyDescent="0.2">
      <c r="A4" s="1"/>
      <c r="B4" s="1"/>
      <c r="C4" s="1"/>
      <c r="D4" s="5"/>
      <c r="E4" s="5"/>
      <c r="F4" s="5"/>
      <c r="G4" s="5"/>
      <c r="H4" s="5"/>
      <c r="I4" s="5"/>
      <c r="J4" s="5"/>
      <c r="K4" s="1"/>
      <c r="L4" s="1"/>
    </row>
    <row r="5" spans="1:12" ht="15.75" customHeight="1" x14ac:dyDescent="0.2">
      <c r="A5" s="1"/>
      <c r="B5" s="95" t="s">
        <v>2</v>
      </c>
      <c r="C5" s="94"/>
      <c r="D5" s="94"/>
      <c r="E5" s="94"/>
      <c r="F5" s="94"/>
      <c r="G5" s="94"/>
      <c r="H5" s="94"/>
      <c r="I5" s="94"/>
      <c r="J5" s="94"/>
      <c r="K5" s="94"/>
      <c r="L5" s="5"/>
    </row>
    <row r="6" spans="1:12" ht="17.25" customHeight="1" x14ac:dyDescent="0.2">
      <c r="A6" s="1"/>
      <c r="B6" s="2">
        <v>1</v>
      </c>
      <c r="C6" s="93" t="s">
        <v>3</v>
      </c>
      <c r="D6" s="94"/>
      <c r="E6" s="94"/>
      <c r="F6" s="94"/>
      <c r="G6" s="94"/>
      <c r="H6" s="94"/>
      <c r="I6" s="94"/>
      <c r="J6" s="94"/>
      <c r="K6" s="94"/>
      <c r="L6" s="1"/>
    </row>
    <row r="7" spans="1:12" ht="17.25" customHeight="1" x14ac:dyDescent="0.2">
      <c r="A7" s="1"/>
      <c r="B7" s="2">
        <v>2</v>
      </c>
      <c r="C7" s="93" t="s">
        <v>4</v>
      </c>
      <c r="D7" s="94"/>
      <c r="E7" s="94"/>
      <c r="F7" s="94"/>
      <c r="G7" s="94"/>
      <c r="H7" s="94"/>
      <c r="I7" s="94"/>
      <c r="J7" s="94"/>
      <c r="K7" s="94"/>
      <c r="L7" s="1"/>
    </row>
    <row r="8" spans="1:12" ht="17.25" customHeight="1" x14ac:dyDescent="0.2">
      <c r="A8" s="1"/>
      <c r="B8" s="2">
        <v>3</v>
      </c>
      <c r="C8" s="93" t="s">
        <v>5</v>
      </c>
      <c r="D8" s="94"/>
      <c r="E8" s="94"/>
      <c r="F8" s="94"/>
      <c r="G8" s="94"/>
      <c r="H8" s="94"/>
      <c r="I8" s="94"/>
      <c r="J8" s="94"/>
      <c r="K8" s="94"/>
      <c r="L8" s="1"/>
    </row>
    <row r="9" spans="1:12" ht="17.25" customHeight="1" x14ac:dyDescent="0.2">
      <c r="A9" s="1"/>
      <c r="B9" s="2">
        <v>4</v>
      </c>
      <c r="C9" s="93" t="s">
        <v>6</v>
      </c>
      <c r="D9" s="94"/>
      <c r="E9" s="94"/>
      <c r="F9" s="94"/>
      <c r="G9" s="94"/>
      <c r="H9" s="94"/>
      <c r="I9" s="94"/>
      <c r="J9" s="94"/>
      <c r="K9" s="94"/>
      <c r="L9" s="1"/>
    </row>
    <row r="10" spans="1:12" ht="17.25" customHeight="1" x14ac:dyDescent="0.2">
      <c r="A10" s="1"/>
      <c r="B10" s="2">
        <v>5</v>
      </c>
      <c r="C10" s="93" t="s">
        <v>7</v>
      </c>
      <c r="D10" s="94"/>
      <c r="E10" s="94"/>
      <c r="F10" s="94"/>
      <c r="G10" s="94"/>
      <c r="H10" s="94"/>
      <c r="I10" s="94"/>
      <c r="J10" s="94"/>
      <c r="K10" s="94"/>
      <c r="L10" s="1"/>
    </row>
    <row r="11" spans="1:12" ht="9" customHeight="1" x14ac:dyDescent="0.2">
      <c r="A11" s="1"/>
      <c r="B11" s="7"/>
      <c r="C11" s="8"/>
      <c r="D11" s="102"/>
      <c r="E11" s="103"/>
      <c r="F11" s="7"/>
      <c r="G11" s="7"/>
      <c r="H11" s="7"/>
      <c r="I11" s="7"/>
      <c r="J11" s="7"/>
      <c r="K11" s="11"/>
      <c r="L11" s="1"/>
    </row>
    <row r="12" spans="1:12" ht="16.5" customHeight="1" x14ac:dyDescent="0.2">
      <c r="A12" s="1"/>
      <c r="B12" s="95" t="s">
        <v>10</v>
      </c>
      <c r="C12" s="94"/>
      <c r="D12" s="94"/>
      <c r="E12" s="94"/>
      <c r="F12" s="94"/>
      <c r="G12" s="94"/>
      <c r="H12" s="94"/>
      <c r="I12" s="94"/>
      <c r="J12" s="94"/>
      <c r="K12" s="94"/>
      <c r="L12" s="1"/>
    </row>
    <row r="13" spans="1:12" ht="17.25" customHeight="1" x14ac:dyDescent="0.2">
      <c r="A13" s="1"/>
      <c r="B13" s="2">
        <v>1</v>
      </c>
      <c r="C13" s="93" t="s">
        <v>11</v>
      </c>
      <c r="D13" s="94"/>
      <c r="E13" s="94"/>
      <c r="F13" s="94"/>
      <c r="G13" s="94"/>
      <c r="H13" s="94"/>
      <c r="I13" s="94"/>
      <c r="J13" s="94"/>
      <c r="K13" s="94"/>
      <c r="L13" s="1"/>
    </row>
    <row r="14" spans="1:12" ht="17.25" customHeight="1" x14ac:dyDescent="0.2">
      <c r="A14" s="1"/>
      <c r="B14" s="2">
        <v>2</v>
      </c>
      <c r="C14" s="93" t="s">
        <v>12</v>
      </c>
      <c r="D14" s="94"/>
      <c r="E14" s="94"/>
      <c r="F14" s="94"/>
      <c r="G14" s="94"/>
      <c r="H14" s="94"/>
      <c r="I14" s="94"/>
      <c r="J14" s="94"/>
      <c r="K14" s="94"/>
      <c r="L14" s="1"/>
    </row>
    <row r="15" spans="1:12" ht="17.25" customHeight="1" x14ac:dyDescent="0.2">
      <c r="A15" s="1"/>
      <c r="B15" s="2">
        <v>3</v>
      </c>
      <c r="C15" s="93" t="s">
        <v>13</v>
      </c>
      <c r="D15" s="94"/>
      <c r="E15" s="94"/>
      <c r="F15" s="94"/>
      <c r="G15" s="94"/>
      <c r="H15" s="94"/>
      <c r="I15" s="94"/>
      <c r="J15" s="94"/>
      <c r="K15" s="94"/>
      <c r="L15" s="1"/>
    </row>
    <row r="16" spans="1:12" ht="17.25" customHeight="1" x14ac:dyDescent="0.2">
      <c r="A16" s="1"/>
      <c r="B16" s="2">
        <v>4</v>
      </c>
      <c r="C16" s="93" t="s">
        <v>14</v>
      </c>
      <c r="D16" s="94"/>
      <c r="E16" s="94"/>
      <c r="F16" s="94"/>
      <c r="G16" s="94"/>
      <c r="H16" s="94"/>
      <c r="I16" s="94"/>
      <c r="J16" s="94"/>
      <c r="K16" s="94"/>
      <c r="L16" s="1"/>
    </row>
    <row r="17" spans="1:12" ht="17.25" customHeight="1" x14ac:dyDescent="0.2">
      <c r="A17" s="1"/>
      <c r="B17" s="102"/>
      <c r="C17" s="103"/>
      <c r="D17" s="103"/>
      <c r="E17" s="103"/>
      <c r="F17" s="103"/>
      <c r="G17" s="103"/>
      <c r="H17" s="103"/>
      <c r="I17" s="103"/>
      <c r="J17" s="103"/>
      <c r="K17" s="103"/>
      <c r="L17" s="1"/>
    </row>
    <row r="18" spans="1:12" ht="17.25" customHeight="1" x14ac:dyDescent="0.2">
      <c r="A18" s="1"/>
      <c r="B18" s="95" t="s">
        <v>15</v>
      </c>
      <c r="C18" s="94"/>
      <c r="D18" s="95" t="s">
        <v>16</v>
      </c>
      <c r="E18" s="94"/>
      <c r="F18" s="94"/>
      <c r="G18" s="94"/>
      <c r="H18" s="94"/>
      <c r="I18" s="94"/>
      <c r="J18" s="94"/>
      <c r="K18" s="16"/>
      <c r="L18" s="1"/>
    </row>
    <row r="19" spans="1:12" ht="17.25" customHeight="1" x14ac:dyDescent="0.2">
      <c r="A19" s="1"/>
      <c r="B19" s="104"/>
      <c r="C19" s="105"/>
      <c r="D19" s="107"/>
      <c r="E19" s="94"/>
      <c r="F19" s="94"/>
      <c r="G19" s="94"/>
      <c r="H19" s="94"/>
      <c r="I19" s="94"/>
      <c r="J19" s="94"/>
      <c r="K19" s="94"/>
      <c r="L19" s="1"/>
    </row>
    <row r="20" spans="1:12" ht="17.25" customHeight="1" x14ac:dyDescent="0.2">
      <c r="A20" s="1"/>
      <c r="B20" s="94"/>
      <c r="C20" s="105"/>
      <c r="D20" s="94"/>
      <c r="E20" s="94"/>
      <c r="F20" s="94"/>
      <c r="G20" s="94"/>
      <c r="H20" s="94"/>
      <c r="I20" s="94"/>
      <c r="J20" s="94"/>
      <c r="K20" s="94"/>
      <c r="L20" s="1"/>
    </row>
    <row r="21" spans="1:12" ht="17.25" customHeight="1" x14ac:dyDescent="0.2">
      <c r="A21" s="1"/>
      <c r="B21" s="94"/>
      <c r="C21" s="105"/>
      <c r="D21" s="94"/>
      <c r="E21" s="94"/>
      <c r="F21" s="94"/>
      <c r="G21" s="94"/>
      <c r="H21" s="94"/>
      <c r="I21" s="94"/>
      <c r="J21" s="94"/>
      <c r="K21" s="94"/>
      <c r="L21" s="1"/>
    </row>
    <row r="22" spans="1:12" ht="17.25" customHeight="1" x14ac:dyDescent="0.2">
      <c r="A22" s="1"/>
      <c r="B22" s="94"/>
      <c r="C22" s="105"/>
      <c r="D22" s="94"/>
      <c r="E22" s="94"/>
      <c r="F22" s="94"/>
      <c r="G22" s="94"/>
      <c r="H22" s="94"/>
      <c r="I22" s="94"/>
      <c r="J22" s="94"/>
      <c r="K22" s="94"/>
      <c r="L22" s="1"/>
    </row>
    <row r="23" spans="1:12" ht="17.25" customHeight="1" x14ac:dyDescent="0.2">
      <c r="A23" s="1"/>
      <c r="B23" s="98"/>
      <c r="C23" s="106"/>
      <c r="D23" s="98"/>
      <c r="E23" s="98"/>
      <c r="F23" s="98"/>
      <c r="G23" s="98"/>
      <c r="H23" s="98"/>
      <c r="I23" s="98"/>
      <c r="J23" s="98"/>
      <c r="K23" s="98"/>
      <c r="L23" s="1"/>
    </row>
    <row r="24" spans="1:12" ht="17.25" customHeight="1" x14ac:dyDescent="0.2">
      <c r="A24" s="1"/>
      <c r="B24" s="1"/>
      <c r="C24" s="1"/>
      <c r="D24" s="2"/>
      <c r="E24" s="2"/>
      <c r="F24" s="2"/>
      <c r="G24" s="2"/>
      <c r="H24" s="2"/>
      <c r="I24" s="2"/>
      <c r="J24" s="2"/>
      <c r="K24" s="1"/>
      <c r="L24" s="1"/>
    </row>
    <row r="25" spans="1:12" x14ac:dyDescent="0.2">
      <c r="A25" s="1"/>
      <c r="B25" s="1"/>
      <c r="C25" s="1"/>
      <c r="D25" s="2"/>
      <c r="E25" s="2"/>
      <c r="F25" s="2"/>
      <c r="G25" s="2"/>
      <c r="H25" s="2"/>
      <c r="I25" s="2"/>
      <c r="J25" s="2"/>
      <c r="K25" s="1"/>
      <c r="L25" s="1"/>
    </row>
  </sheetData>
  <mergeCells count="21">
    <mergeCell ref="C10:K10"/>
    <mergeCell ref="C9:K9"/>
    <mergeCell ref="C7:K7"/>
    <mergeCell ref="C8:K8"/>
    <mergeCell ref="D11:E11"/>
    <mergeCell ref="C15:K15"/>
    <mergeCell ref="C14:K14"/>
    <mergeCell ref="B12:K12"/>
    <mergeCell ref="C13:K13"/>
    <mergeCell ref="C16:K16"/>
    <mergeCell ref="B17:K17"/>
    <mergeCell ref="B18:C18"/>
    <mergeCell ref="B19:C23"/>
    <mergeCell ref="D18:J18"/>
    <mergeCell ref="D19:K23"/>
    <mergeCell ref="C6:K6"/>
    <mergeCell ref="B5:K5"/>
    <mergeCell ref="B3:C3"/>
    <mergeCell ref="B2:C2"/>
    <mergeCell ref="D3:K3"/>
    <mergeCell ref="D2:K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26"/>
  <sheetViews>
    <sheetView workbookViewId="0">
      <selection activeCell="C20" sqref="C20"/>
    </sheetView>
  </sheetViews>
  <sheetFormatPr defaultColWidth="14.42578125" defaultRowHeight="12.75" customHeight="1" x14ac:dyDescent="0.2"/>
  <cols>
    <col min="1" max="1" width="17.28515625" customWidth="1"/>
    <col min="2" max="2" width="20.140625" customWidth="1"/>
    <col min="3" max="3" width="80.140625" bestFit="1" customWidth="1"/>
    <col min="4" max="4" width="7.140625" bestFit="1" customWidth="1"/>
  </cols>
  <sheetData>
    <row r="6" spans="1:4" ht="23.25" x14ac:dyDescent="0.2">
      <c r="A6" s="108" t="s">
        <v>186</v>
      </c>
      <c r="B6" s="109"/>
      <c r="C6" s="4"/>
    </row>
    <row r="7" spans="1:4" ht="15.75" customHeight="1" x14ac:dyDescent="0.2">
      <c r="A7" s="90" t="s">
        <v>1</v>
      </c>
      <c r="B7" s="90" t="s">
        <v>132</v>
      </c>
      <c r="C7" s="80" t="s">
        <v>145</v>
      </c>
    </row>
    <row r="8" spans="1:4" ht="15.75" customHeight="1" x14ac:dyDescent="0.2">
      <c r="A8" s="91" t="s">
        <v>175</v>
      </c>
      <c r="B8" s="92"/>
      <c r="C8" s="13"/>
    </row>
    <row r="9" spans="1:4" ht="15.75" customHeight="1" x14ac:dyDescent="0.2">
      <c r="A9" s="91" t="s">
        <v>176</v>
      </c>
      <c r="B9" s="92"/>
      <c r="C9" s="82" t="s">
        <v>183</v>
      </c>
      <c r="D9" s="81">
        <v>2500</v>
      </c>
    </row>
    <row r="10" spans="1:4" ht="15.75" customHeight="1" x14ac:dyDescent="0.2">
      <c r="A10" s="91" t="s">
        <v>181</v>
      </c>
      <c r="B10" s="92"/>
      <c r="C10" s="82" t="s">
        <v>184</v>
      </c>
      <c r="D10" s="81">
        <v>10000</v>
      </c>
    </row>
    <row r="11" spans="1:4" ht="15.75" customHeight="1" x14ac:dyDescent="0.2">
      <c r="A11" s="91" t="s">
        <v>177</v>
      </c>
      <c r="B11" s="92"/>
      <c r="C11" s="81" t="s">
        <v>131</v>
      </c>
      <c r="D11" s="86">
        <f>D9/D10</f>
        <v>0.25</v>
      </c>
    </row>
    <row r="12" spans="1:4" ht="15.75" customHeight="1" x14ac:dyDescent="0.2">
      <c r="A12" s="91" t="s">
        <v>178</v>
      </c>
      <c r="B12" s="92"/>
      <c r="C12" s="81" t="s">
        <v>148</v>
      </c>
      <c r="D12" s="84">
        <v>0.35</v>
      </c>
    </row>
    <row r="13" spans="1:4" ht="15.75" customHeight="1" x14ac:dyDescent="0.2">
      <c r="A13" s="91" t="s">
        <v>179</v>
      </c>
      <c r="B13" s="92"/>
      <c r="C13" s="6"/>
    </row>
    <row r="14" spans="1:4" ht="15.75" customHeight="1" x14ac:dyDescent="0.2">
      <c r="A14" s="91" t="s">
        <v>180</v>
      </c>
      <c r="B14" s="92"/>
      <c r="C14" s="6"/>
    </row>
    <row r="15" spans="1:4" ht="15.75" customHeight="1" x14ac:dyDescent="0.2">
      <c r="A15" s="13"/>
      <c r="B15" s="13"/>
      <c r="C15" s="13"/>
    </row>
    <row r="16" spans="1:4" ht="15.75" customHeight="1" x14ac:dyDescent="0.2">
      <c r="A16" s="13"/>
      <c r="B16" s="13"/>
    </row>
    <row r="17" spans="1:3" ht="15.75" customHeight="1" x14ac:dyDescent="0.2">
      <c r="A17" s="13"/>
      <c r="B17" s="13"/>
    </row>
    <row r="18" spans="1:3" ht="15.75" customHeight="1" x14ac:dyDescent="0.2"/>
    <row r="19" spans="1:3" ht="15.75" customHeight="1" x14ac:dyDescent="0.2"/>
    <row r="20" spans="1:3" ht="15.75" customHeight="1" x14ac:dyDescent="0.2"/>
    <row r="21" spans="1:3" ht="15.75" customHeight="1" x14ac:dyDescent="0.2">
      <c r="A21" s="13"/>
      <c r="B21" s="13"/>
    </row>
    <row r="22" spans="1:3" ht="15.75" customHeight="1" x14ac:dyDescent="0.2">
      <c r="A22" s="13"/>
      <c r="B22" s="13"/>
      <c r="C22" s="13"/>
    </row>
    <row r="23" spans="1:3" ht="15.75" customHeight="1" x14ac:dyDescent="0.2">
      <c r="A23" s="13"/>
      <c r="B23" s="13"/>
      <c r="C23" s="13"/>
    </row>
    <row r="24" spans="1:3" ht="15.75" customHeight="1" x14ac:dyDescent="0.2">
      <c r="A24" s="13"/>
      <c r="B24" s="13"/>
      <c r="C24" s="13"/>
    </row>
    <row r="25" spans="1:3" ht="15.75" customHeight="1" x14ac:dyDescent="0.2">
      <c r="A25" s="13"/>
      <c r="B25" s="13"/>
      <c r="C25" s="13"/>
    </row>
    <row r="26" spans="1:3" ht="15.75" customHeight="1" x14ac:dyDescent="0.2">
      <c r="A26" s="13"/>
      <c r="B26" s="13"/>
      <c r="C26" s="13"/>
    </row>
  </sheetData>
  <mergeCells count="1">
    <mergeCell ref="A6:B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H99"/>
  <sheetViews>
    <sheetView showGridLines="0" workbookViewId="0">
      <selection activeCell="C2" sqref="C2"/>
    </sheetView>
  </sheetViews>
  <sheetFormatPr defaultColWidth="14.42578125" defaultRowHeight="12.75" customHeight="1" x14ac:dyDescent="0.2"/>
  <cols>
    <col min="1" max="1" width="4.28515625" customWidth="1"/>
    <col min="2" max="2" width="3.140625" customWidth="1"/>
    <col min="3" max="3" width="25.7109375" customWidth="1"/>
    <col min="4" max="4" width="37.7109375" customWidth="1"/>
    <col min="5" max="5" width="33.7109375" customWidth="1"/>
    <col min="6" max="6" width="35.85546875" customWidth="1"/>
    <col min="7" max="7" width="19" customWidth="1"/>
    <col min="8" max="8" width="17.42578125" customWidth="1"/>
  </cols>
  <sheetData>
    <row r="6" spans="1:8" ht="13.5" x14ac:dyDescent="0.25">
      <c r="A6" s="110" t="s">
        <v>8</v>
      </c>
      <c r="B6" s="94"/>
      <c r="C6" s="94"/>
      <c r="D6" s="94"/>
      <c r="E6" s="94"/>
      <c r="F6" s="94"/>
      <c r="G6" s="94"/>
      <c r="H6" s="94"/>
    </row>
    <row r="7" spans="1:8" ht="12.75" customHeight="1" x14ac:dyDescent="0.2">
      <c r="B7" s="10"/>
      <c r="C7" s="10"/>
      <c r="D7" s="12"/>
      <c r="E7" s="12"/>
      <c r="F7" s="12"/>
      <c r="G7" s="14"/>
      <c r="H7" s="14"/>
    </row>
    <row r="8" spans="1:8" ht="12.75" customHeight="1" x14ac:dyDescent="0.2">
      <c r="A8" s="15"/>
      <c r="B8" s="113" t="s">
        <v>17</v>
      </c>
      <c r="C8" s="112"/>
      <c r="D8" s="17" t="s">
        <v>18</v>
      </c>
      <c r="E8" s="17" t="s">
        <v>19</v>
      </c>
      <c r="F8" s="17" t="s">
        <v>20</v>
      </c>
      <c r="G8" s="18"/>
      <c r="H8" s="18"/>
    </row>
    <row r="9" spans="1:8" ht="12.75" customHeight="1" x14ac:dyDescent="0.2">
      <c r="A9" s="15"/>
      <c r="B9" s="19">
        <v>1</v>
      </c>
      <c r="C9" s="20" t="s">
        <v>21</v>
      </c>
      <c r="D9" s="21" t="s">
        <v>133</v>
      </c>
      <c r="E9" s="21" t="s">
        <v>22</v>
      </c>
      <c r="F9" s="21" t="s">
        <v>23</v>
      </c>
      <c r="G9" s="22"/>
      <c r="H9" s="22"/>
    </row>
    <row r="10" spans="1:8" ht="12.75" customHeight="1" x14ac:dyDescent="0.2">
      <c r="B10" s="23"/>
      <c r="C10" s="24"/>
      <c r="D10" s="26"/>
      <c r="E10" s="26"/>
      <c r="F10" s="26"/>
      <c r="G10" s="22"/>
      <c r="H10" s="14"/>
    </row>
    <row r="11" spans="1:8" ht="13.5" x14ac:dyDescent="0.25">
      <c r="A11" s="110" t="s">
        <v>25</v>
      </c>
      <c r="B11" s="94"/>
      <c r="C11" s="94"/>
      <c r="D11" s="94"/>
      <c r="E11" s="94"/>
      <c r="F11" s="94"/>
      <c r="G11" s="94"/>
      <c r="H11" s="94"/>
    </row>
    <row r="12" spans="1:8" ht="12.75" customHeight="1" x14ac:dyDescent="0.2">
      <c r="B12" s="10"/>
      <c r="C12" s="27"/>
      <c r="D12" s="28"/>
      <c r="E12" s="28"/>
      <c r="F12" s="28"/>
      <c r="G12" s="22"/>
      <c r="H12" s="14"/>
    </row>
    <row r="13" spans="1:8" ht="12.75" customHeight="1" x14ac:dyDescent="0.2">
      <c r="A13" s="15"/>
      <c r="B13" s="111" t="s">
        <v>17</v>
      </c>
      <c r="C13" s="112"/>
      <c r="D13" s="34" t="s">
        <v>18</v>
      </c>
      <c r="E13" s="34" t="s">
        <v>19</v>
      </c>
      <c r="F13" s="34" t="s">
        <v>20</v>
      </c>
      <c r="G13" s="18"/>
      <c r="H13" s="36"/>
    </row>
    <row r="14" spans="1:8" ht="12.75" customHeight="1" x14ac:dyDescent="0.2">
      <c r="A14" s="15"/>
      <c r="B14" s="19">
        <v>2</v>
      </c>
      <c r="C14" s="20" t="s">
        <v>47</v>
      </c>
      <c r="D14" s="21" t="s">
        <v>48</v>
      </c>
      <c r="E14" s="21" t="s">
        <v>49</v>
      </c>
      <c r="F14" s="21" t="s">
        <v>50</v>
      </c>
      <c r="G14" s="22"/>
      <c r="H14" s="38"/>
    </row>
    <row r="15" spans="1:8" ht="12.75" customHeight="1" x14ac:dyDescent="0.2">
      <c r="B15" s="39"/>
      <c r="C15" s="40"/>
      <c r="D15" s="42"/>
      <c r="E15" s="42"/>
      <c r="F15" s="9"/>
      <c r="H15" s="14"/>
    </row>
    <row r="16" spans="1:8" ht="12.75" customHeight="1" x14ac:dyDescent="0.2">
      <c r="A16" s="15"/>
      <c r="B16" s="111" t="s">
        <v>17</v>
      </c>
      <c r="C16" s="112"/>
      <c r="D16" s="34" t="s">
        <v>18</v>
      </c>
      <c r="E16" s="34" t="s">
        <v>19</v>
      </c>
      <c r="F16" s="34" t="s">
        <v>20</v>
      </c>
      <c r="G16" s="18"/>
    </row>
    <row r="17" spans="1:8" ht="12.75" customHeight="1" x14ac:dyDescent="0.2">
      <c r="A17" s="15"/>
      <c r="B17" s="19">
        <v>3</v>
      </c>
      <c r="C17" s="20" t="s">
        <v>51</v>
      </c>
      <c r="D17" s="21" t="s">
        <v>52</v>
      </c>
      <c r="E17" s="21" t="s">
        <v>134</v>
      </c>
      <c r="F17" s="21" t="s">
        <v>53</v>
      </c>
      <c r="G17" s="22"/>
    </row>
    <row r="18" spans="1:8" ht="12.75" customHeight="1" x14ac:dyDescent="0.2">
      <c r="B18" s="39"/>
      <c r="C18" s="39"/>
      <c r="D18" s="45"/>
      <c r="E18" s="45"/>
    </row>
    <row r="19" spans="1:8" ht="12.75" customHeight="1" x14ac:dyDescent="0.2">
      <c r="A19" s="15"/>
      <c r="B19" s="111" t="s">
        <v>17</v>
      </c>
      <c r="C19" s="112"/>
      <c r="D19" s="34" t="s">
        <v>18</v>
      </c>
      <c r="E19" s="34" t="s">
        <v>19</v>
      </c>
      <c r="F19" s="34" t="s">
        <v>20</v>
      </c>
      <c r="G19" s="18"/>
    </row>
    <row r="20" spans="1:8" ht="12.75" customHeight="1" x14ac:dyDescent="0.2">
      <c r="A20" s="15"/>
      <c r="B20" s="19">
        <v>4</v>
      </c>
      <c r="C20" s="20" t="s">
        <v>54</v>
      </c>
      <c r="D20" s="21" t="s">
        <v>55</v>
      </c>
      <c r="E20" s="21" t="s">
        <v>56</v>
      </c>
      <c r="F20" s="21" t="s">
        <v>57</v>
      </c>
      <c r="G20" s="38"/>
    </row>
    <row r="21" spans="1:8" ht="12.75" customHeight="1" x14ac:dyDescent="0.2">
      <c r="B21" s="39"/>
      <c r="C21" s="39"/>
      <c r="D21" s="45"/>
      <c r="E21" s="45"/>
      <c r="F21" s="3"/>
    </row>
    <row r="22" spans="1:8" ht="12.75" customHeight="1" x14ac:dyDescent="0.2">
      <c r="B22" s="111" t="s">
        <v>17</v>
      </c>
      <c r="C22" s="112"/>
      <c r="D22" s="34" t="s">
        <v>18</v>
      </c>
      <c r="E22" s="34" t="s">
        <v>19</v>
      </c>
      <c r="F22" s="34" t="s">
        <v>20</v>
      </c>
    </row>
    <row r="23" spans="1:8" ht="12.75" customHeight="1" x14ac:dyDescent="0.2">
      <c r="B23" s="19">
        <v>5</v>
      </c>
      <c r="C23" s="20" t="s">
        <v>58</v>
      </c>
      <c r="D23" s="21" t="s">
        <v>59</v>
      </c>
      <c r="E23" s="21" t="s">
        <v>60</v>
      </c>
      <c r="F23" s="21" t="s">
        <v>61</v>
      </c>
    </row>
    <row r="24" spans="1:8" ht="12.75" customHeight="1" x14ac:dyDescent="0.2">
      <c r="B24" s="39"/>
      <c r="C24" s="39"/>
      <c r="D24" s="45"/>
      <c r="E24" s="45"/>
    </row>
    <row r="25" spans="1:8" ht="12.75" customHeight="1" x14ac:dyDescent="0.2">
      <c r="B25" s="111" t="s">
        <v>17</v>
      </c>
      <c r="C25" s="112"/>
      <c r="D25" s="34" t="s">
        <v>18</v>
      </c>
      <c r="E25" s="34" t="s">
        <v>19</v>
      </c>
      <c r="F25" s="34" t="s">
        <v>20</v>
      </c>
    </row>
    <row r="26" spans="1:8" ht="12.75" customHeight="1" x14ac:dyDescent="0.2">
      <c r="B26" s="19">
        <v>6</v>
      </c>
      <c r="C26" s="20" t="s">
        <v>62</v>
      </c>
      <c r="D26" s="21" t="s">
        <v>63</v>
      </c>
      <c r="E26" s="21" t="s">
        <v>56</v>
      </c>
      <c r="F26" s="21" t="s">
        <v>64</v>
      </c>
    </row>
    <row r="27" spans="1:8" ht="12.75" customHeight="1" x14ac:dyDescent="0.2">
      <c r="B27" s="39"/>
      <c r="C27" s="39"/>
      <c r="D27" s="45"/>
      <c r="E27" s="45"/>
    </row>
    <row r="28" spans="1:8" ht="12.75" customHeight="1" x14ac:dyDescent="0.2">
      <c r="A28" s="15"/>
      <c r="B28" s="111" t="s">
        <v>17</v>
      </c>
      <c r="C28" s="112"/>
      <c r="D28" s="34" t="s">
        <v>18</v>
      </c>
      <c r="E28" s="34" t="s">
        <v>19</v>
      </c>
      <c r="G28" s="18"/>
      <c r="H28" s="18"/>
    </row>
    <row r="29" spans="1:8" ht="12.75" customHeight="1" x14ac:dyDescent="0.2">
      <c r="A29" s="15"/>
      <c r="B29" s="19">
        <v>7</v>
      </c>
      <c r="C29" s="20" t="s">
        <v>66</v>
      </c>
      <c r="D29" s="21" t="s">
        <v>67</v>
      </c>
      <c r="E29" s="21" t="s">
        <v>68</v>
      </c>
      <c r="F29" s="18"/>
      <c r="G29" s="22"/>
      <c r="H29" s="22"/>
    </row>
    <row r="30" spans="1:8" ht="12.75" customHeight="1" x14ac:dyDescent="0.2">
      <c r="B30" s="23"/>
      <c r="C30" s="23"/>
      <c r="D30" s="8"/>
    </row>
    <row r="31" spans="1:8" ht="12.75" customHeight="1" x14ac:dyDescent="0.2">
      <c r="B31" s="48"/>
      <c r="C31" s="48"/>
      <c r="D31" s="14"/>
      <c r="E31" s="14"/>
      <c r="F31" s="14"/>
      <c r="G31" s="14"/>
      <c r="H31" s="14"/>
    </row>
    <row r="32" spans="1:8" ht="14.25" x14ac:dyDescent="0.2">
      <c r="B32" s="48"/>
      <c r="C32" s="48"/>
      <c r="D32" s="14"/>
      <c r="E32" s="14"/>
      <c r="F32" s="14"/>
      <c r="G32" s="14"/>
      <c r="H32" s="14"/>
    </row>
    <row r="33" spans="2:8" ht="14.25" x14ac:dyDescent="0.2">
      <c r="B33" s="48"/>
      <c r="C33" s="48"/>
      <c r="D33" s="14"/>
      <c r="E33" s="14"/>
      <c r="F33" s="14"/>
      <c r="G33" s="14"/>
      <c r="H33" s="14"/>
    </row>
    <row r="34" spans="2:8" ht="14.25" x14ac:dyDescent="0.2">
      <c r="B34" s="48"/>
      <c r="C34" s="48"/>
      <c r="D34" s="14"/>
      <c r="E34" s="14"/>
      <c r="F34" s="14"/>
      <c r="G34" s="14"/>
      <c r="H34" s="14"/>
    </row>
    <row r="35" spans="2:8" ht="14.25" x14ac:dyDescent="0.2">
      <c r="B35" s="48"/>
      <c r="C35" s="48"/>
      <c r="D35" s="14"/>
      <c r="E35" s="14"/>
      <c r="F35" s="14"/>
      <c r="G35" s="14"/>
      <c r="H35" s="14"/>
    </row>
    <row r="36" spans="2:8" ht="14.25" x14ac:dyDescent="0.2">
      <c r="B36" s="48"/>
      <c r="C36" s="48"/>
      <c r="D36" s="14"/>
      <c r="E36" s="14"/>
      <c r="F36" s="14"/>
      <c r="G36" s="14"/>
      <c r="H36" s="14"/>
    </row>
    <row r="37" spans="2:8" ht="14.25" x14ac:dyDescent="0.2">
      <c r="B37" s="48"/>
      <c r="C37" s="48"/>
      <c r="D37" s="14"/>
      <c r="E37" s="14"/>
      <c r="F37" s="14"/>
      <c r="G37" s="14"/>
      <c r="H37" s="14"/>
    </row>
    <row r="38" spans="2:8" ht="14.25" x14ac:dyDescent="0.2">
      <c r="B38" s="48"/>
      <c r="C38" s="48"/>
      <c r="D38" s="14"/>
      <c r="E38" s="14"/>
      <c r="F38" s="14"/>
      <c r="G38" s="14"/>
      <c r="H38" s="14"/>
    </row>
    <row r="39" spans="2:8" ht="14.25" x14ac:dyDescent="0.2">
      <c r="B39" s="48"/>
      <c r="C39" s="48"/>
      <c r="D39" s="14"/>
      <c r="E39" s="14"/>
      <c r="F39" s="14"/>
      <c r="G39" s="14"/>
      <c r="H39" s="14"/>
    </row>
    <row r="40" spans="2:8" ht="14.25" x14ac:dyDescent="0.2">
      <c r="B40" s="48"/>
      <c r="C40" s="48"/>
      <c r="D40" s="14"/>
      <c r="E40" s="14"/>
      <c r="F40" s="14"/>
      <c r="G40" s="14"/>
      <c r="H40" s="14"/>
    </row>
    <row r="41" spans="2:8" ht="14.25" x14ac:dyDescent="0.2">
      <c r="B41" s="48"/>
      <c r="C41" s="48"/>
      <c r="D41" s="14"/>
      <c r="E41" s="14"/>
      <c r="F41" s="14"/>
      <c r="G41" s="14"/>
      <c r="H41" s="14"/>
    </row>
    <row r="42" spans="2:8" ht="14.25" x14ac:dyDescent="0.2">
      <c r="B42" s="48"/>
      <c r="C42" s="48"/>
      <c r="D42" s="14"/>
      <c r="E42" s="14"/>
      <c r="F42" s="14"/>
      <c r="G42" s="14"/>
      <c r="H42" s="14"/>
    </row>
    <row r="43" spans="2:8" ht="14.25" x14ac:dyDescent="0.2">
      <c r="B43" s="48"/>
      <c r="C43" s="48"/>
      <c r="D43" s="14"/>
      <c r="E43" s="14"/>
      <c r="F43" s="14"/>
      <c r="G43" s="14"/>
      <c r="H43" s="14"/>
    </row>
    <row r="44" spans="2:8" ht="14.25" x14ac:dyDescent="0.2">
      <c r="B44" s="48"/>
      <c r="C44" s="48"/>
      <c r="D44" s="14"/>
      <c r="E44" s="14"/>
      <c r="F44" s="14"/>
      <c r="G44" s="14"/>
      <c r="H44" s="14"/>
    </row>
    <row r="45" spans="2:8" ht="14.25" x14ac:dyDescent="0.2">
      <c r="B45" s="48"/>
      <c r="C45" s="48"/>
      <c r="D45" s="14"/>
      <c r="E45" s="14"/>
      <c r="F45" s="14"/>
      <c r="G45" s="14"/>
      <c r="H45" s="14"/>
    </row>
    <row r="46" spans="2:8" ht="14.25" x14ac:dyDescent="0.2">
      <c r="B46" s="48"/>
      <c r="C46" s="48"/>
      <c r="D46" s="14"/>
      <c r="E46" s="14"/>
      <c r="F46" s="14"/>
      <c r="G46" s="14"/>
      <c r="H46" s="14"/>
    </row>
    <row r="47" spans="2:8" ht="14.25" x14ac:dyDescent="0.2">
      <c r="B47" s="48"/>
      <c r="C47" s="48"/>
      <c r="D47" s="14"/>
      <c r="E47" s="14"/>
      <c r="F47" s="14"/>
      <c r="G47" s="14"/>
      <c r="H47" s="14"/>
    </row>
    <row r="48" spans="2:8" ht="14.25" x14ac:dyDescent="0.2">
      <c r="B48" s="48"/>
      <c r="C48" s="48"/>
      <c r="D48" s="14"/>
      <c r="E48" s="14"/>
      <c r="F48" s="14"/>
      <c r="G48" s="14"/>
      <c r="H48" s="14"/>
    </row>
    <row r="49" spans="2:8" ht="14.25" x14ac:dyDescent="0.2">
      <c r="B49" s="48"/>
      <c r="C49" s="48"/>
      <c r="D49" s="14"/>
      <c r="E49" s="14"/>
      <c r="F49" s="14"/>
      <c r="G49" s="14"/>
      <c r="H49" s="14"/>
    </row>
    <row r="50" spans="2:8" ht="14.25" x14ac:dyDescent="0.2">
      <c r="B50" s="48"/>
      <c r="C50" s="48"/>
      <c r="D50" s="14"/>
      <c r="E50" s="14"/>
      <c r="F50" s="14"/>
      <c r="G50" s="14"/>
      <c r="H50" s="14"/>
    </row>
    <row r="51" spans="2:8" ht="14.25" x14ac:dyDescent="0.2">
      <c r="B51" s="48"/>
      <c r="C51" s="48"/>
      <c r="D51" s="14"/>
      <c r="E51" s="14"/>
      <c r="F51" s="14"/>
      <c r="G51" s="14"/>
      <c r="H51" s="14"/>
    </row>
    <row r="52" spans="2:8" ht="14.25" x14ac:dyDescent="0.2">
      <c r="B52" s="48"/>
      <c r="C52" s="48"/>
      <c r="D52" s="14"/>
      <c r="E52" s="14"/>
      <c r="F52" s="14"/>
      <c r="G52" s="14"/>
      <c r="H52" s="14"/>
    </row>
    <row r="53" spans="2:8" ht="14.25" x14ac:dyDescent="0.2">
      <c r="B53" s="48"/>
      <c r="C53" s="48"/>
      <c r="D53" s="14"/>
      <c r="E53" s="14"/>
      <c r="F53" s="14"/>
      <c r="G53" s="14"/>
      <c r="H53" s="14"/>
    </row>
    <row r="54" spans="2:8" ht="14.25" x14ac:dyDescent="0.2">
      <c r="B54" s="48"/>
      <c r="C54" s="48"/>
      <c r="D54" s="14"/>
      <c r="E54" s="14"/>
      <c r="F54" s="14"/>
      <c r="G54" s="14"/>
      <c r="H54" s="14"/>
    </row>
    <row r="55" spans="2:8" ht="14.25" x14ac:dyDescent="0.2">
      <c r="B55" s="48"/>
      <c r="C55" s="48"/>
      <c r="D55" s="14"/>
      <c r="E55" s="14"/>
      <c r="F55" s="14"/>
      <c r="G55" s="14"/>
      <c r="H55" s="14"/>
    </row>
    <row r="56" spans="2:8" ht="14.25" x14ac:dyDescent="0.2">
      <c r="B56" s="48"/>
      <c r="C56" s="48"/>
      <c r="D56" s="14"/>
      <c r="E56" s="14"/>
      <c r="F56" s="14"/>
      <c r="G56" s="14"/>
      <c r="H56" s="14"/>
    </row>
    <row r="57" spans="2:8" ht="14.25" x14ac:dyDescent="0.2">
      <c r="B57" s="48"/>
      <c r="C57" s="48"/>
      <c r="D57" s="14"/>
      <c r="E57" s="14"/>
      <c r="F57" s="14"/>
      <c r="G57" s="14"/>
      <c r="H57" s="14"/>
    </row>
    <row r="58" spans="2:8" ht="14.25" x14ac:dyDescent="0.2">
      <c r="B58" s="48"/>
      <c r="C58" s="48"/>
      <c r="D58" s="14"/>
      <c r="E58" s="14"/>
      <c r="F58" s="14"/>
      <c r="G58" s="14"/>
      <c r="H58" s="14"/>
    </row>
    <row r="59" spans="2:8" ht="14.25" x14ac:dyDescent="0.2">
      <c r="B59" s="48"/>
      <c r="C59" s="48"/>
      <c r="D59" s="14"/>
      <c r="E59" s="14"/>
      <c r="F59" s="14"/>
      <c r="G59" s="14"/>
      <c r="H59" s="14"/>
    </row>
    <row r="60" spans="2:8" ht="14.25" x14ac:dyDescent="0.2">
      <c r="B60" s="48"/>
      <c r="C60" s="48"/>
      <c r="D60" s="14"/>
      <c r="E60" s="14"/>
      <c r="F60" s="14"/>
      <c r="G60" s="14"/>
      <c r="H60" s="14"/>
    </row>
    <row r="61" spans="2:8" ht="14.25" x14ac:dyDescent="0.2">
      <c r="B61" s="48"/>
      <c r="C61" s="48"/>
      <c r="D61" s="14"/>
      <c r="E61" s="14"/>
      <c r="F61" s="14"/>
      <c r="G61" s="14"/>
      <c r="H61" s="14"/>
    </row>
    <row r="62" spans="2:8" ht="14.25" x14ac:dyDescent="0.2">
      <c r="B62" s="48"/>
      <c r="C62" s="48"/>
      <c r="D62" s="14"/>
      <c r="E62" s="14"/>
      <c r="F62" s="14"/>
      <c r="G62" s="14"/>
      <c r="H62" s="14"/>
    </row>
    <row r="63" spans="2:8" ht="14.25" x14ac:dyDescent="0.2">
      <c r="B63" s="48"/>
      <c r="C63" s="48"/>
      <c r="D63" s="14"/>
      <c r="E63" s="14"/>
      <c r="F63" s="14"/>
      <c r="G63" s="14"/>
      <c r="H63" s="14"/>
    </row>
    <row r="64" spans="2:8" ht="14.25" x14ac:dyDescent="0.2">
      <c r="B64" s="48"/>
      <c r="C64" s="48"/>
      <c r="D64" s="14"/>
      <c r="E64" s="14"/>
      <c r="F64" s="14"/>
      <c r="G64" s="14"/>
      <c r="H64" s="14"/>
    </row>
    <row r="65" spans="2:8" ht="14.25" x14ac:dyDescent="0.2">
      <c r="B65" s="48"/>
      <c r="C65" s="48"/>
      <c r="D65" s="14"/>
      <c r="E65" s="14"/>
      <c r="F65" s="14"/>
      <c r="G65" s="14"/>
      <c r="H65" s="14"/>
    </row>
    <row r="66" spans="2:8" ht="14.25" x14ac:dyDescent="0.2">
      <c r="B66" s="48"/>
      <c r="C66" s="48"/>
      <c r="D66" s="14"/>
      <c r="E66" s="14"/>
      <c r="F66" s="14"/>
      <c r="G66" s="14"/>
      <c r="H66" s="14"/>
    </row>
    <row r="67" spans="2:8" ht="14.25" x14ac:dyDescent="0.2">
      <c r="B67" s="48"/>
      <c r="C67" s="48"/>
      <c r="D67" s="14"/>
      <c r="E67" s="14"/>
      <c r="F67" s="14"/>
      <c r="G67" s="14"/>
      <c r="H67" s="14"/>
    </row>
    <row r="68" spans="2:8" ht="14.25" x14ac:dyDescent="0.2">
      <c r="B68" s="48"/>
      <c r="C68" s="48"/>
      <c r="D68" s="14"/>
      <c r="E68" s="14"/>
      <c r="F68" s="14"/>
      <c r="G68" s="14"/>
      <c r="H68" s="14"/>
    </row>
    <row r="69" spans="2:8" ht="14.25" x14ac:dyDescent="0.2">
      <c r="B69" s="48"/>
      <c r="C69" s="48"/>
      <c r="D69" s="14"/>
      <c r="E69" s="14"/>
      <c r="F69" s="14"/>
      <c r="G69" s="14"/>
      <c r="H69" s="14"/>
    </row>
    <row r="70" spans="2:8" ht="14.25" x14ac:dyDescent="0.2">
      <c r="B70" s="48"/>
      <c r="C70" s="48"/>
      <c r="D70" s="14"/>
      <c r="E70" s="14"/>
      <c r="F70" s="14"/>
      <c r="G70" s="14"/>
      <c r="H70" s="14"/>
    </row>
    <row r="71" spans="2:8" ht="14.25" x14ac:dyDescent="0.2">
      <c r="B71" s="48"/>
      <c r="C71" s="48"/>
      <c r="D71" s="14"/>
      <c r="E71" s="14"/>
      <c r="F71" s="14"/>
      <c r="G71" s="14"/>
      <c r="H71" s="14"/>
    </row>
    <row r="72" spans="2:8" ht="14.25" x14ac:dyDescent="0.2">
      <c r="B72" s="48"/>
      <c r="C72" s="48"/>
      <c r="D72" s="14"/>
      <c r="E72" s="14"/>
      <c r="F72" s="14"/>
      <c r="G72" s="14"/>
      <c r="H72" s="14"/>
    </row>
    <row r="73" spans="2:8" ht="14.25" x14ac:dyDescent="0.2">
      <c r="B73" s="48"/>
      <c r="C73" s="48"/>
      <c r="D73" s="14"/>
      <c r="E73" s="14"/>
      <c r="F73" s="14"/>
      <c r="G73" s="14"/>
      <c r="H73" s="14"/>
    </row>
    <row r="74" spans="2:8" ht="14.25" x14ac:dyDescent="0.2">
      <c r="B74" s="48"/>
      <c r="C74" s="48"/>
      <c r="D74" s="14"/>
      <c r="E74" s="14"/>
      <c r="F74" s="14"/>
      <c r="G74" s="14"/>
      <c r="H74" s="14"/>
    </row>
    <row r="75" spans="2:8" ht="14.25" x14ac:dyDescent="0.2">
      <c r="B75" s="48"/>
      <c r="C75" s="48"/>
      <c r="D75" s="14"/>
      <c r="E75" s="14"/>
      <c r="F75" s="14"/>
      <c r="G75" s="14"/>
      <c r="H75" s="14"/>
    </row>
    <row r="76" spans="2:8" ht="14.25" x14ac:dyDescent="0.2">
      <c r="B76" s="48"/>
      <c r="C76" s="48"/>
      <c r="D76" s="14"/>
      <c r="E76" s="14"/>
      <c r="F76" s="14"/>
      <c r="G76" s="14"/>
      <c r="H76" s="14"/>
    </row>
    <row r="77" spans="2:8" ht="14.25" x14ac:dyDescent="0.2">
      <c r="B77" s="48"/>
      <c r="C77" s="48"/>
      <c r="D77" s="14"/>
      <c r="E77" s="14"/>
      <c r="F77" s="14"/>
      <c r="G77" s="14"/>
      <c r="H77" s="14"/>
    </row>
    <row r="78" spans="2:8" ht="14.25" x14ac:dyDescent="0.2">
      <c r="B78" s="48"/>
      <c r="C78" s="48"/>
      <c r="D78" s="14"/>
      <c r="E78" s="14"/>
      <c r="F78" s="14"/>
      <c r="G78" s="14"/>
      <c r="H78" s="14"/>
    </row>
    <row r="79" spans="2:8" ht="14.25" x14ac:dyDescent="0.2">
      <c r="B79" s="48"/>
      <c r="C79" s="48"/>
      <c r="D79" s="14"/>
      <c r="E79" s="14"/>
      <c r="F79" s="14"/>
      <c r="G79" s="14"/>
      <c r="H79" s="14"/>
    </row>
    <row r="80" spans="2:8" ht="14.25" x14ac:dyDescent="0.2">
      <c r="B80" s="48"/>
      <c r="C80" s="48"/>
      <c r="D80" s="14"/>
      <c r="E80" s="14"/>
      <c r="F80" s="14"/>
      <c r="G80" s="14"/>
      <c r="H80" s="14"/>
    </row>
    <row r="81" spans="2:8" ht="14.25" x14ac:dyDescent="0.2">
      <c r="B81" s="48"/>
      <c r="C81" s="48"/>
      <c r="D81" s="14"/>
      <c r="E81" s="14"/>
      <c r="F81" s="14"/>
      <c r="G81" s="14"/>
      <c r="H81" s="14"/>
    </row>
    <row r="82" spans="2:8" ht="14.25" x14ac:dyDescent="0.2">
      <c r="B82" s="48"/>
      <c r="C82" s="48"/>
      <c r="D82" s="14"/>
      <c r="E82" s="14"/>
      <c r="F82" s="14"/>
      <c r="G82" s="14"/>
      <c r="H82" s="14"/>
    </row>
    <row r="83" spans="2:8" ht="14.25" x14ac:dyDescent="0.2">
      <c r="B83" s="48"/>
      <c r="C83" s="48"/>
      <c r="D83" s="14"/>
      <c r="E83" s="14"/>
      <c r="F83" s="14"/>
      <c r="G83" s="14"/>
      <c r="H83" s="14"/>
    </row>
    <row r="84" spans="2:8" ht="14.25" x14ac:dyDescent="0.2">
      <c r="B84" s="48"/>
      <c r="C84" s="48"/>
      <c r="D84" s="14"/>
      <c r="E84" s="14"/>
      <c r="F84" s="14"/>
      <c r="G84" s="14"/>
      <c r="H84" s="14"/>
    </row>
    <row r="85" spans="2:8" ht="14.25" x14ac:dyDescent="0.2">
      <c r="B85" s="48"/>
      <c r="C85" s="48"/>
      <c r="D85" s="14"/>
      <c r="E85" s="14"/>
      <c r="F85" s="14"/>
      <c r="G85" s="14"/>
      <c r="H85" s="14"/>
    </row>
    <row r="86" spans="2:8" ht="14.25" x14ac:dyDescent="0.2">
      <c r="B86" s="48"/>
      <c r="C86" s="48"/>
      <c r="D86" s="14"/>
      <c r="E86" s="14"/>
      <c r="F86" s="14"/>
      <c r="G86" s="14"/>
      <c r="H86" s="14"/>
    </row>
    <row r="87" spans="2:8" ht="14.25" x14ac:dyDescent="0.2">
      <c r="B87" s="48"/>
      <c r="C87" s="48"/>
      <c r="D87" s="14"/>
      <c r="E87" s="14"/>
      <c r="F87" s="14"/>
      <c r="G87" s="14"/>
      <c r="H87" s="14"/>
    </row>
    <row r="88" spans="2:8" ht="14.25" x14ac:dyDescent="0.2">
      <c r="B88" s="48"/>
      <c r="C88" s="48"/>
      <c r="D88" s="14"/>
      <c r="E88" s="14"/>
      <c r="F88" s="14"/>
      <c r="G88" s="14"/>
      <c r="H88" s="14"/>
    </row>
    <row r="89" spans="2:8" ht="14.25" x14ac:dyDescent="0.2">
      <c r="B89" s="48"/>
      <c r="C89" s="48"/>
      <c r="D89" s="14"/>
      <c r="E89" s="14"/>
      <c r="F89" s="14"/>
      <c r="G89" s="14"/>
      <c r="H89" s="14"/>
    </row>
    <row r="90" spans="2:8" ht="14.25" x14ac:dyDescent="0.2">
      <c r="B90" s="48"/>
      <c r="C90" s="48"/>
      <c r="D90" s="14"/>
      <c r="E90" s="14"/>
      <c r="F90" s="14"/>
      <c r="G90" s="14"/>
      <c r="H90" s="14"/>
    </row>
    <row r="91" spans="2:8" ht="14.25" x14ac:dyDescent="0.2">
      <c r="B91" s="48"/>
      <c r="C91" s="48"/>
      <c r="D91" s="14"/>
      <c r="E91" s="14"/>
      <c r="F91" s="14"/>
      <c r="G91" s="14"/>
      <c r="H91" s="14"/>
    </row>
    <row r="92" spans="2:8" ht="14.25" x14ac:dyDescent="0.2">
      <c r="B92" s="48"/>
      <c r="C92" s="48"/>
      <c r="D92" s="14"/>
      <c r="E92" s="14"/>
      <c r="F92" s="14"/>
      <c r="G92" s="14"/>
      <c r="H92" s="14"/>
    </row>
    <row r="93" spans="2:8" ht="14.25" x14ac:dyDescent="0.2">
      <c r="B93" s="48"/>
      <c r="C93" s="48"/>
      <c r="D93" s="14"/>
      <c r="E93" s="14"/>
      <c r="F93" s="14"/>
      <c r="G93" s="14"/>
      <c r="H93" s="14"/>
    </row>
    <row r="94" spans="2:8" ht="14.25" x14ac:dyDescent="0.2">
      <c r="B94" s="48"/>
      <c r="C94" s="48"/>
      <c r="D94" s="14"/>
      <c r="E94" s="14"/>
      <c r="F94" s="14"/>
      <c r="G94" s="14"/>
      <c r="H94" s="14"/>
    </row>
    <row r="95" spans="2:8" ht="14.25" x14ac:dyDescent="0.2">
      <c r="B95" s="48"/>
      <c r="C95" s="48"/>
      <c r="D95" s="14"/>
      <c r="E95" s="14"/>
      <c r="F95" s="14"/>
      <c r="G95" s="14"/>
      <c r="H95" s="14"/>
    </row>
    <row r="96" spans="2:8" ht="14.25" x14ac:dyDescent="0.2">
      <c r="B96" s="48"/>
      <c r="C96" s="48"/>
      <c r="D96" s="14"/>
      <c r="E96" s="14"/>
      <c r="F96" s="14"/>
      <c r="G96" s="14"/>
      <c r="H96" s="14"/>
    </row>
    <row r="97" spans="2:8" ht="14.25" x14ac:dyDescent="0.2">
      <c r="B97" s="48"/>
      <c r="C97" s="48"/>
      <c r="D97" s="14"/>
      <c r="E97" s="14"/>
      <c r="F97" s="14"/>
      <c r="G97" s="14"/>
      <c r="H97" s="14"/>
    </row>
    <row r="98" spans="2:8" ht="14.25" x14ac:dyDescent="0.2">
      <c r="B98" s="48"/>
      <c r="C98" s="48"/>
      <c r="D98" s="14"/>
      <c r="E98" s="14"/>
      <c r="F98" s="14"/>
      <c r="G98" s="14"/>
      <c r="H98" s="14"/>
    </row>
    <row r="99" spans="2:8" ht="14.25" x14ac:dyDescent="0.2">
      <c r="B99" s="48"/>
      <c r="C99" s="48"/>
      <c r="D99" s="14"/>
      <c r="E99" s="14"/>
      <c r="F99" s="14"/>
      <c r="G99" s="14"/>
      <c r="H99" s="14"/>
    </row>
  </sheetData>
  <mergeCells count="9">
    <mergeCell ref="A6:H6"/>
    <mergeCell ref="B13:C13"/>
    <mergeCell ref="A11:H11"/>
    <mergeCell ref="B25:C25"/>
    <mergeCell ref="B28:C28"/>
    <mergeCell ref="B22:C22"/>
    <mergeCell ref="B19:C19"/>
    <mergeCell ref="B16:C16"/>
    <mergeCell ref="B8:C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H85"/>
  <sheetViews>
    <sheetView showGridLines="0" workbookViewId="0">
      <selection activeCell="A2" sqref="A2"/>
    </sheetView>
  </sheetViews>
  <sheetFormatPr defaultColWidth="14.42578125" defaultRowHeight="12.75" customHeight="1" x14ac:dyDescent="0.2"/>
  <cols>
    <col min="1" max="1" width="10.7109375" customWidth="1"/>
    <col min="2" max="2" width="1.7109375" customWidth="1"/>
    <col min="3" max="3" width="78.85546875" customWidth="1"/>
    <col min="4" max="4" width="17.42578125" customWidth="1"/>
    <col min="5" max="5" width="17.28515625" customWidth="1"/>
    <col min="6" max="6" width="12.85546875" customWidth="1"/>
    <col min="7" max="7" width="12.42578125" customWidth="1"/>
    <col min="8" max="8" width="18.7109375" customWidth="1"/>
  </cols>
  <sheetData>
    <row r="5" spans="1:8" ht="13.5" customHeight="1" x14ac:dyDescent="0.2">
      <c r="C5" s="3"/>
      <c r="D5" s="3"/>
      <c r="E5" s="3"/>
      <c r="F5" s="3"/>
      <c r="G5" s="3"/>
    </row>
    <row r="6" spans="1:8" ht="19.5" customHeight="1" x14ac:dyDescent="0.2">
      <c r="A6" s="25"/>
      <c r="B6" s="15"/>
      <c r="C6" s="120" t="s">
        <v>149</v>
      </c>
      <c r="D6" s="115"/>
      <c r="E6" s="115"/>
      <c r="F6" s="115"/>
      <c r="G6" s="115"/>
      <c r="H6" s="112"/>
    </row>
    <row r="7" spans="1:8" ht="13.5" customHeight="1" x14ac:dyDescent="0.2">
      <c r="A7" s="25" t="s">
        <v>40</v>
      </c>
      <c r="B7" s="15"/>
      <c r="C7" s="32" t="s">
        <v>41</v>
      </c>
      <c r="D7" s="33" t="s">
        <v>42</v>
      </c>
      <c r="E7" s="33" t="s">
        <v>43</v>
      </c>
      <c r="F7" s="33" t="s">
        <v>44</v>
      </c>
      <c r="G7" s="33" t="s">
        <v>45</v>
      </c>
      <c r="H7" s="33" t="s">
        <v>169</v>
      </c>
    </row>
    <row r="8" spans="1:8" ht="13.5" customHeight="1" x14ac:dyDescent="0.2">
      <c r="A8" s="25" t="s">
        <v>40</v>
      </c>
      <c r="B8" s="15"/>
      <c r="C8" s="35" t="s">
        <v>135</v>
      </c>
      <c r="D8" s="71">
        <f>G8*(VLOOKUP(F8,Dados!$A$8:$B$14,2,))</f>
        <v>0</v>
      </c>
      <c r="E8" s="43" t="s">
        <v>23</v>
      </c>
      <c r="F8" s="44" t="s">
        <v>179</v>
      </c>
      <c r="G8" s="44">
        <v>2</v>
      </c>
      <c r="H8" s="46"/>
    </row>
    <row r="9" spans="1:8" ht="13.5" customHeight="1" x14ac:dyDescent="0.2">
      <c r="A9" s="25" t="s">
        <v>40</v>
      </c>
      <c r="B9" s="15"/>
      <c r="C9" s="35" t="s">
        <v>136</v>
      </c>
      <c r="D9" s="71">
        <f>G9*(VLOOKUP(F9,Dados!$A$8:$B$14,2,))</f>
        <v>0</v>
      </c>
      <c r="E9" s="43" t="s">
        <v>23</v>
      </c>
      <c r="F9" s="44" t="s">
        <v>175</v>
      </c>
      <c r="G9" s="44">
        <v>8</v>
      </c>
      <c r="H9" s="46"/>
    </row>
    <row r="10" spans="1:8" ht="13.5" customHeight="1" x14ac:dyDescent="0.2">
      <c r="A10" s="25" t="s">
        <v>40</v>
      </c>
      <c r="B10" s="15"/>
      <c r="C10" s="35" t="s">
        <v>137</v>
      </c>
      <c r="D10" s="71">
        <f>G10*(VLOOKUP(F10,Dados!$A$8:$B$14,2,))</f>
        <v>0</v>
      </c>
      <c r="E10" s="43" t="s">
        <v>23</v>
      </c>
      <c r="F10" s="44" t="s">
        <v>175</v>
      </c>
      <c r="G10" s="44">
        <v>2</v>
      </c>
      <c r="H10" s="46"/>
    </row>
    <row r="11" spans="1:8" ht="13.5" customHeight="1" x14ac:dyDescent="0.2">
      <c r="A11" s="25" t="s">
        <v>40</v>
      </c>
      <c r="B11" s="15"/>
      <c r="C11" s="35" t="s">
        <v>138</v>
      </c>
      <c r="D11" s="71">
        <f>G11*(VLOOKUP(F11,Dados!$A$8:$B$14,2,))</f>
        <v>0</v>
      </c>
      <c r="E11" s="43" t="s">
        <v>23</v>
      </c>
      <c r="F11" s="44" t="s">
        <v>175</v>
      </c>
      <c r="G11" s="44">
        <v>2</v>
      </c>
      <c r="H11" s="46"/>
    </row>
    <row r="12" spans="1:8" ht="13.5" customHeight="1" x14ac:dyDescent="0.2">
      <c r="A12" s="25" t="s">
        <v>40</v>
      </c>
      <c r="B12" s="15"/>
      <c r="C12" s="35"/>
      <c r="D12" s="71"/>
      <c r="E12" s="43"/>
      <c r="F12" s="44"/>
      <c r="G12" s="44"/>
      <c r="H12" s="46"/>
    </row>
    <row r="13" spans="1:8" ht="13.5" customHeight="1" x14ac:dyDescent="0.2">
      <c r="A13" s="25"/>
      <c r="B13" s="15"/>
      <c r="C13" s="50" t="s">
        <v>71</v>
      </c>
      <c r="D13" s="117" t="s">
        <v>73</v>
      </c>
      <c r="E13" s="115"/>
      <c r="F13" s="115"/>
      <c r="G13" s="115"/>
      <c r="H13" s="112"/>
    </row>
    <row r="14" spans="1:8" ht="13.5" customHeight="1" x14ac:dyDescent="0.2">
      <c r="A14" s="51"/>
      <c r="C14" s="29"/>
      <c r="D14" s="29"/>
      <c r="E14" s="29"/>
      <c r="F14" s="29"/>
      <c r="G14" s="29"/>
    </row>
    <row r="15" spans="1:8" ht="13.5" customHeight="1" x14ac:dyDescent="0.2">
      <c r="A15" s="25"/>
      <c r="B15" s="15"/>
      <c r="C15" s="120" t="s">
        <v>76</v>
      </c>
      <c r="D15" s="115"/>
      <c r="E15" s="115"/>
      <c r="F15" s="115"/>
      <c r="G15" s="115"/>
      <c r="H15" s="112"/>
    </row>
    <row r="16" spans="1:8" ht="13.5" customHeight="1" x14ac:dyDescent="0.2">
      <c r="A16" s="25" t="s">
        <v>40</v>
      </c>
      <c r="B16" s="15"/>
      <c r="C16" s="32" t="s">
        <v>41</v>
      </c>
      <c r="D16" s="33" t="s">
        <v>42</v>
      </c>
      <c r="E16" s="33" t="s">
        <v>43</v>
      </c>
      <c r="F16" s="33" t="s">
        <v>44</v>
      </c>
      <c r="G16" s="33" t="s">
        <v>45</v>
      </c>
      <c r="H16" s="33" t="s">
        <v>169</v>
      </c>
    </row>
    <row r="17" spans="1:8" ht="13.5" customHeight="1" x14ac:dyDescent="0.2">
      <c r="A17" s="25" t="s">
        <v>40</v>
      </c>
      <c r="B17" s="15"/>
      <c r="C17" s="35" t="s">
        <v>80</v>
      </c>
      <c r="D17" s="71">
        <f>G17*(VLOOKUP(F17,Dados!$A$8:$B$14,2,))</f>
        <v>0</v>
      </c>
      <c r="E17" s="43" t="s">
        <v>23</v>
      </c>
      <c r="F17" s="44" t="s">
        <v>176</v>
      </c>
      <c r="G17" s="44">
        <v>0</v>
      </c>
      <c r="H17" s="46"/>
    </row>
    <row r="18" spans="1:8" ht="13.5" customHeight="1" x14ac:dyDescent="0.2">
      <c r="A18" s="25" t="s">
        <v>40</v>
      </c>
      <c r="B18" s="15"/>
      <c r="C18" s="47" t="s">
        <v>82</v>
      </c>
      <c r="D18" s="71">
        <f>G18*(VLOOKUP(F18,Dados!$A$8:$B$14,2,))</f>
        <v>0</v>
      </c>
      <c r="E18" s="43" t="s">
        <v>23</v>
      </c>
      <c r="F18" s="44" t="s">
        <v>180</v>
      </c>
      <c r="G18" s="44">
        <v>0</v>
      </c>
      <c r="H18" s="46"/>
    </row>
    <row r="19" spans="1:8" ht="13.5" customHeight="1" x14ac:dyDescent="0.2">
      <c r="A19" s="25" t="s">
        <v>40</v>
      </c>
      <c r="B19" s="15"/>
      <c r="C19" s="49" t="s">
        <v>153</v>
      </c>
      <c r="D19" s="71">
        <f>G19*(VLOOKUP(F19,Dados!$A$8:$B$14,2,))</f>
        <v>0</v>
      </c>
      <c r="E19" s="43" t="s">
        <v>23</v>
      </c>
      <c r="F19" s="44" t="s">
        <v>180</v>
      </c>
      <c r="G19" s="44">
        <v>0</v>
      </c>
      <c r="H19" s="46"/>
    </row>
    <row r="20" spans="1:8" ht="13.5" customHeight="1" x14ac:dyDescent="0.2">
      <c r="A20" s="25"/>
      <c r="B20" s="15"/>
      <c r="C20" s="50" t="s">
        <v>71</v>
      </c>
      <c r="D20" s="117" t="s">
        <v>84</v>
      </c>
      <c r="E20" s="115"/>
      <c r="F20" s="115"/>
      <c r="G20" s="115"/>
      <c r="H20" s="112"/>
    </row>
    <row r="21" spans="1:8" ht="13.5" customHeight="1" x14ac:dyDescent="0.2">
      <c r="A21" s="51"/>
      <c r="C21" s="29"/>
      <c r="D21" s="29"/>
      <c r="E21" s="29"/>
      <c r="F21" s="29"/>
      <c r="G21" s="29"/>
    </row>
    <row r="22" spans="1:8" ht="13.5" customHeight="1" x14ac:dyDescent="0.2">
      <c r="A22" s="54"/>
      <c r="B22" s="15"/>
      <c r="C22" s="120" t="s">
        <v>150</v>
      </c>
      <c r="D22" s="115"/>
      <c r="E22" s="115"/>
      <c r="F22" s="115"/>
      <c r="G22" s="115"/>
      <c r="H22" s="112"/>
    </row>
    <row r="23" spans="1:8" ht="13.5" customHeight="1" x14ac:dyDescent="0.2">
      <c r="A23" s="54" t="s">
        <v>40</v>
      </c>
      <c r="B23" s="15"/>
      <c r="C23" s="32" t="s">
        <v>41</v>
      </c>
      <c r="D23" s="33" t="s">
        <v>42</v>
      </c>
      <c r="E23" s="33" t="s">
        <v>43</v>
      </c>
      <c r="F23" s="33" t="s">
        <v>44</v>
      </c>
      <c r="G23" s="33" t="s">
        <v>45</v>
      </c>
      <c r="H23" s="33" t="s">
        <v>169</v>
      </c>
    </row>
    <row r="24" spans="1:8" ht="13.5" customHeight="1" x14ac:dyDescent="0.2">
      <c r="A24" s="54" t="s">
        <v>40</v>
      </c>
      <c r="B24" s="15"/>
      <c r="C24" s="35" t="s">
        <v>151</v>
      </c>
      <c r="D24" s="71">
        <f>G24*(VLOOKUP(F24,Dados!$A$8:$B$14,2,))</f>
        <v>0</v>
      </c>
      <c r="E24" s="43" t="s">
        <v>23</v>
      </c>
      <c r="F24" s="44" t="s">
        <v>175</v>
      </c>
      <c r="G24" s="44">
        <v>2</v>
      </c>
      <c r="H24" s="46"/>
    </row>
    <row r="25" spans="1:8" ht="13.5" customHeight="1" x14ac:dyDescent="0.2">
      <c r="A25" s="54" t="s">
        <v>40</v>
      </c>
      <c r="B25" s="15"/>
      <c r="C25" s="35" t="s">
        <v>156</v>
      </c>
      <c r="D25" s="71">
        <f>G25*(VLOOKUP(F25,Dados!$A$8:$B$14,2,))</f>
        <v>0</v>
      </c>
      <c r="E25" s="43" t="s">
        <v>23</v>
      </c>
      <c r="F25" s="44" t="s">
        <v>175</v>
      </c>
      <c r="G25" s="44">
        <v>2</v>
      </c>
      <c r="H25" s="46"/>
    </row>
    <row r="26" spans="1:8" ht="13.5" customHeight="1" x14ac:dyDescent="0.2">
      <c r="A26" s="54" t="s">
        <v>40</v>
      </c>
      <c r="B26" s="15"/>
      <c r="C26" s="35" t="s">
        <v>152</v>
      </c>
      <c r="D26" s="71">
        <f>G26*(VLOOKUP(F26,Dados!$A$8:$B$14,2,))</f>
        <v>0</v>
      </c>
      <c r="E26" s="43" t="s">
        <v>23</v>
      </c>
      <c r="F26" s="44" t="s">
        <v>176</v>
      </c>
      <c r="G26" s="44">
        <v>0</v>
      </c>
      <c r="H26" s="46"/>
    </row>
    <row r="27" spans="1:8" ht="13.5" customHeight="1" x14ac:dyDescent="0.2">
      <c r="A27" s="54" t="s">
        <v>40</v>
      </c>
      <c r="B27" s="15"/>
      <c r="C27" s="35" t="s">
        <v>154</v>
      </c>
      <c r="D27" s="71">
        <f>G27*(VLOOKUP(F27,Dados!$A$8:$B$14,2,))</f>
        <v>0</v>
      </c>
      <c r="E27" s="43" t="s">
        <v>23</v>
      </c>
      <c r="F27" s="44" t="s">
        <v>175</v>
      </c>
      <c r="G27" s="44">
        <v>8</v>
      </c>
      <c r="H27" s="46"/>
    </row>
    <row r="28" spans="1:8" ht="13.5" customHeight="1" x14ac:dyDescent="0.2">
      <c r="A28" s="54" t="s">
        <v>40</v>
      </c>
      <c r="B28" s="15"/>
      <c r="C28" s="35" t="s">
        <v>155</v>
      </c>
      <c r="D28" s="71">
        <f>G28*(VLOOKUP(F28,Dados!$A$8:$B$14,2,))</f>
        <v>0</v>
      </c>
      <c r="E28" s="43" t="s">
        <v>23</v>
      </c>
      <c r="F28" s="44" t="s">
        <v>176</v>
      </c>
      <c r="G28" s="44">
        <v>2</v>
      </c>
      <c r="H28" s="46"/>
    </row>
    <row r="29" spans="1:8" ht="13.5" customHeight="1" x14ac:dyDescent="0.2">
      <c r="A29" s="54" t="s">
        <v>40</v>
      </c>
      <c r="B29" s="15"/>
      <c r="C29" s="35" t="s">
        <v>157</v>
      </c>
      <c r="D29" s="71">
        <f>G29*(VLOOKUP(F29,Dados!$A$8:$B$14,2,))</f>
        <v>0</v>
      </c>
      <c r="E29" s="43" t="s">
        <v>23</v>
      </c>
      <c r="F29" s="44" t="s">
        <v>177</v>
      </c>
      <c r="G29" s="44">
        <v>2</v>
      </c>
      <c r="H29" s="46"/>
    </row>
    <row r="30" spans="1:8" ht="13.5" customHeight="1" x14ac:dyDescent="0.2">
      <c r="A30" s="54" t="s">
        <v>40</v>
      </c>
      <c r="B30" s="15"/>
      <c r="C30" s="35" t="s">
        <v>158</v>
      </c>
      <c r="D30" s="71">
        <f>G30*(VLOOKUP(F30,Dados!$A$8:$B$14,2,))</f>
        <v>0</v>
      </c>
      <c r="E30" s="43" t="s">
        <v>23</v>
      </c>
      <c r="F30" s="44" t="s">
        <v>177</v>
      </c>
      <c r="G30" s="44">
        <v>2</v>
      </c>
      <c r="H30" s="46"/>
    </row>
    <row r="31" spans="1:8" ht="13.5" customHeight="1" x14ac:dyDescent="0.2">
      <c r="A31" s="54" t="s">
        <v>40</v>
      </c>
      <c r="B31" s="15"/>
      <c r="C31" s="35" t="s">
        <v>159</v>
      </c>
      <c r="D31" s="71">
        <f>G31*(VLOOKUP(F31,Dados!$A$8:$B$14,2,))</f>
        <v>0</v>
      </c>
      <c r="E31" s="43" t="s">
        <v>23</v>
      </c>
      <c r="F31" s="44" t="s">
        <v>177</v>
      </c>
      <c r="G31" s="44">
        <v>0</v>
      </c>
      <c r="H31" s="46"/>
    </row>
    <row r="32" spans="1:8" ht="13.5" customHeight="1" x14ac:dyDescent="0.2">
      <c r="A32" s="54" t="s">
        <v>40</v>
      </c>
      <c r="B32" s="83"/>
      <c r="C32" s="66" t="s">
        <v>120</v>
      </c>
      <c r="D32" s="71"/>
      <c r="E32" s="43"/>
      <c r="F32" s="44"/>
      <c r="G32" s="44"/>
      <c r="H32" s="46"/>
    </row>
    <row r="33" spans="1:8" ht="13.5" customHeight="1" x14ac:dyDescent="0.2">
      <c r="A33" s="54" t="s">
        <v>40</v>
      </c>
      <c r="C33" s="35"/>
      <c r="D33" s="71"/>
      <c r="E33" s="43"/>
      <c r="F33" s="44"/>
      <c r="G33" s="44"/>
      <c r="H33" s="46"/>
    </row>
    <row r="34" spans="1:8" ht="13.5" customHeight="1" x14ac:dyDescent="0.2">
      <c r="A34" s="54"/>
      <c r="C34" s="50" t="s">
        <v>71</v>
      </c>
      <c r="D34" s="117" t="s">
        <v>95</v>
      </c>
      <c r="E34" s="115"/>
      <c r="F34" s="115"/>
      <c r="G34" s="115"/>
      <c r="H34" s="112"/>
    </row>
    <row r="35" spans="1:8" ht="13.5" customHeight="1" x14ac:dyDescent="0.2">
      <c r="A35" s="56"/>
      <c r="C35" s="29"/>
      <c r="D35" s="29"/>
      <c r="E35" s="29"/>
      <c r="F35" s="29"/>
      <c r="G35" s="29"/>
    </row>
    <row r="36" spans="1:8" ht="13.5" customHeight="1" x14ac:dyDescent="0.2">
      <c r="A36" s="58"/>
      <c r="B36" s="15"/>
      <c r="C36" s="114" t="s">
        <v>97</v>
      </c>
      <c r="D36" s="115"/>
      <c r="E36" s="115"/>
      <c r="F36" s="115"/>
      <c r="G36" s="115"/>
      <c r="H36" s="112"/>
    </row>
    <row r="37" spans="1:8" ht="13.5" customHeight="1" x14ac:dyDescent="0.2">
      <c r="A37" s="58" t="s">
        <v>100</v>
      </c>
      <c r="B37" s="15"/>
      <c r="C37" s="32" t="s">
        <v>41</v>
      </c>
      <c r="D37" s="33" t="s">
        <v>42</v>
      </c>
      <c r="E37" s="33" t="s">
        <v>43</v>
      </c>
      <c r="F37" s="33" t="s">
        <v>44</v>
      </c>
      <c r="G37" s="33" t="s">
        <v>45</v>
      </c>
      <c r="H37" s="33" t="s">
        <v>170</v>
      </c>
    </row>
    <row r="38" spans="1:8" ht="13.5" customHeight="1" x14ac:dyDescent="0.2">
      <c r="A38" s="58" t="s">
        <v>100</v>
      </c>
      <c r="B38" s="15"/>
      <c r="C38" s="35" t="s">
        <v>160</v>
      </c>
      <c r="D38" s="71">
        <f>G38*(VLOOKUP(F38,Dados!$A$8:$B$14,2,))</f>
        <v>0</v>
      </c>
      <c r="E38" s="43" t="s">
        <v>39</v>
      </c>
      <c r="F38" s="44" t="s">
        <v>176</v>
      </c>
      <c r="G38" s="44">
        <v>3</v>
      </c>
      <c r="H38" s="46">
        <v>1</v>
      </c>
    </row>
    <row r="39" spans="1:8" ht="13.5" customHeight="1" x14ac:dyDescent="0.2">
      <c r="A39" s="58" t="s">
        <v>100</v>
      </c>
      <c r="B39" s="15"/>
      <c r="C39" s="49" t="s">
        <v>140</v>
      </c>
      <c r="D39" s="71">
        <f>G39*(VLOOKUP(F39,Dados!$A$8:$B$14,2,))</f>
        <v>0</v>
      </c>
      <c r="E39" s="43" t="s">
        <v>39</v>
      </c>
      <c r="F39" s="44" t="s">
        <v>178</v>
      </c>
      <c r="G39" s="44">
        <v>28</v>
      </c>
      <c r="H39" s="46">
        <v>8</v>
      </c>
    </row>
    <row r="40" spans="1:8" ht="13.5" customHeight="1" x14ac:dyDescent="0.2">
      <c r="A40" s="58" t="s">
        <v>100</v>
      </c>
      <c r="B40" s="15"/>
      <c r="C40" s="49" t="s">
        <v>139</v>
      </c>
      <c r="D40" s="71">
        <f>G40*(VLOOKUP(F40,Dados!$A$8:$B$14,2,))</f>
        <v>0</v>
      </c>
      <c r="E40" s="43" t="s">
        <v>39</v>
      </c>
      <c r="F40" s="44" t="s">
        <v>178</v>
      </c>
      <c r="G40" s="44">
        <v>46</v>
      </c>
      <c r="H40" s="46">
        <v>2</v>
      </c>
    </row>
    <row r="41" spans="1:8" ht="13.5" customHeight="1" x14ac:dyDescent="0.2">
      <c r="A41" s="58" t="s">
        <v>100</v>
      </c>
      <c r="B41" s="15"/>
      <c r="C41" s="49" t="s">
        <v>161</v>
      </c>
      <c r="D41" s="71">
        <f>G41*(VLOOKUP(F41,Dados!$A$8:$B$14,2,))</f>
        <v>0</v>
      </c>
      <c r="E41" s="43" t="s">
        <v>39</v>
      </c>
      <c r="F41" s="44" t="s">
        <v>177</v>
      </c>
      <c r="G41" s="44">
        <v>2</v>
      </c>
      <c r="H41" s="46">
        <v>2</v>
      </c>
    </row>
    <row r="42" spans="1:8" ht="13.5" customHeight="1" x14ac:dyDescent="0.2">
      <c r="A42" s="58" t="s">
        <v>100</v>
      </c>
      <c r="B42" s="15"/>
      <c r="C42" s="35" t="s">
        <v>162</v>
      </c>
      <c r="D42" s="71">
        <f>G42*(VLOOKUP(F42,Dados!$A$8:$B$14,2,))</f>
        <v>0</v>
      </c>
      <c r="E42" s="43" t="s">
        <v>39</v>
      </c>
      <c r="F42" s="44" t="s">
        <v>177</v>
      </c>
      <c r="G42" s="44">
        <v>2</v>
      </c>
      <c r="H42" s="46">
        <v>1</v>
      </c>
    </row>
    <row r="43" spans="1:8" ht="13.5" customHeight="1" x14ac:dyDescent="0.2">
      <c r="A43" s="58"/>
      <c r="B43" s="15"/>
      <c r="C43" s="59" t="s">
        <v>71</v>
      </c>
      <c r="D43" s="116" t="s">
        <v>104</v>
      </c>
      <c r="E43" s="115"/>
      <c r="F43" s="115"/>
      <c r="G43" s="115"/>
      <c r="H43" s="112"/>
    </row>
    <row r="44" spans="1:8" ht="13.5" customHeight="1" x14ac:dyDescent="0.2">
      <c r="A44" s="60"/>
      <c r="C44" s="3"/>
      <c r="D44" s="3"/>
      <c r="E44" s="3"/>
      <c r="F44" s="3"/>
      <c r="G44" s="3"/>
    </row>
    <row r="45" spans="1:8" ht="13.5" customHeight="1" x14ac:dyDescent="0.2">
      <c r="A45" s="58"/>
      <c r="B45" s="15"/>
      <c r="C45" s="114" t="s">
        <v>105</v>
      </c>
      <c r="D45" s="115"/>
      <c r="E45" s="115"/>
      <c r="F45" s="115"/>
      <c r="G45" s="115"/>
      <c r="H45" s="112"/>
    </row>
    <row r="46" spans="1:8" ht="13.5" customHeight="1" x14ac:dyDescent="0.2">
      <c r="A46" s="58" t="s">
        <v>106</v>
      </c>
      <c r="B46" s="15"/>
      <c r="C46" s="32" t="s">
        <v>41</v>
      </c>
      <c r="D46" s="33" t="s">
        <v>42</v>
      </c>
      <c r="E46" s="33" t="s">
        <v>43</v>
      </c>
      <c r="F46" s="33" t="s">
        <v>44</v>
      </c>
      <c r="G46" s="33" t="s">
        <v>45</v>
      </c>
      <c r="H46" s="33" t="s">
        <v>171</v>
      </c>
    </row>
    <row r="47" spans="1:8" ht="13.5" customHeight="1" x14ac:dyDescent="0.2">
      <c r="A47" s="58" t="s">
        <v>106</v>
      </c>
      <c r="B47" s="15"/>
      <c r="C47" s="35" t="s">
        <v>107</v>
      </c>
      <c r="D47" s="71">
        <f>G47*(VLOOKUP(F47,Dados!$A$8:$B$14,2,))</f>
        <v>0</v>
      </c>
      <c r="E47" s="43" t="s">
        <v>39</v>
      </c>
      <c r="F47" s="44" t="s">
        <v>180</v>
      </c>
      <c r="G47" s="44">
        <v>0</v>
      </c>
      <c r="H47" s="46">
        <v>1</v>
      </c>
    </row>
    <row r="48" spans="1:8" ht="13.5" customHeight="1" x14ac:dyDescent="0.2">
      <c r="A48" s="58" t="s">
        <v>106</v>
      </c>
      <c r="B48" s="15"/>
      <c r="C48" s="49" t="s">
        <v>109</v>
      </c>
      <c r="D48" s="71">
        <f>G48*(VLOOKUP(F48,Dados!$A$8:$B$14,2,))</f>
        <v>0</v>
      </c>
      <c r="E48" s="43" t="s">
        <v>39</v>
      </c>
      <c r="F48" s="44" t="s">
        <v>179</v>
      </c>
      <c r="G48" s="44">
        <v>10</v>
      </c>
      <c r="H48" s="46">
        <v>2</v>
      </c>
    </row>
    <row r="49" spans="1:8" ht="13.5" customHeight="1" x14ac:dyDescent="0.2">
      <c r="A49" s="58"/>
      <c r="B49" s="15"/>
      <c r="C49" s="49" t="s">
        <v>143</v>
      </c>
      <c r="D49" s="71">
        <f>G49*(VLOOKUP(F49,Dados!$A$8:$B$14,2,))</f>
        <v>0</v>
      </c>
      <c r="E49" s="43" t="s">
        <v>39</v>
      </c>
      <c r="F49" s="44" t="s">
        <v>177</v>
      </c>
      <c r="G49" s="44">
        <v>12</v>
      </c>
      <c r="H49" s="46">
        <v>2</v>
      </c>
    </row>
    <row r="50" spans="1:8" ht="13.5" customHeight="1" x14ac:dyDescent="0.2">
      <c r="A50" s="58"/>
      <c r="B50" s="15"/>
      <c r="C50" s="49" t="s">
        <v>144</v>
      </c>
      <c r="D50" s="71">
        <f>G50*(VLOOKUP(F50,Dados!$A$8:$B$14,2,))</f>
        <v>0</v>
      </c>
      <c r="E50" s="43" t="s">
        <v>39</v>
      </c>
      <c r="F50" s="44" t="s">
        <v>177</v>
      </c>
      <c r="G50" s="44">
        <v>12</v>
      </c>
      <c r="H50" s="46">
        <v>4</v>
      </c>
    </row>
    <row r="51" spans="1:8" ht="13.5" customHeight="1" x14ac:dyDescent="0.2">
      <c r="A51" s="58" t="s">
        <v>106</v>
      </c>
      <c r="B51" s="15"/>
      <c r="C51" s="35" t="s">
        <v>142</v>
      </c>
      <c r="D51" s="71">
        <f>G51*(VLOOKUP(F51,Dados!$A$8:$B$14,2,))</f>
        <v>0</v>
      </c>
      <c r="E51" s="43" t="s">
        <v>39</v>
      </c>
      <c r="F51" s="44" t="s">
        <v>179</v>
      </c>
      <c r="G51" s="44">
        <v>2</v>
      </c>
      <c r="H51" s="46">
        <v>2</v>
      </c>
    </row>
    <row r="52" spans="1:8" ht="13.5" customHeight="1" x14ac:dyDescent="0.2">
      <c r="A52" s="58" t="s">
        <v>106</v>
      </c>
      <c r="B52" s="15"/>
      <c r="C52" s="35" t="s">
        <v>111</v>
      </c>
      <c r="D52" s="71">
        <f>G52*(VLOOKUP(F52,Dados!$A$8:$B$14,2,))</f>
        <v>0</v>
      </c>
      <c r="E52" s="43" t="s">
        <v>39</v>
      </c>
      <c r="F52" s="44" t="s">
        <v>179</v>
      </c>
      <c r="G52" s="44">
        <v>0</v>
      </c>
      <c r="H52" s="46">
        <v>0</v>
      </c>
    </row>
    <row r="53" spans="1:8" ht="13.5" customHeight="1" x14ac:dyDescent="0.2">
      <c r="A53" s="58"/>
      <c r="B53" s="15"/>
      <c r="C53" s="59" t="s">
        <v>71</v>
      </c>
      <c r="D53" s="116" t="s">
        <v>112</v>
      </c>
      <c r="E53" s="115"/>
      <c r="F53" s="115"/>
      <c r="G53" s="115"/>
      <c r="H53" s="112"/>
    </row>
    <row r="54" spans="1:8" ht="13.5" customHeight="1" x14ac:dyDescent="0.2">
      <c r="A54" s="60"/>
      <c r="C54" s="3"/>
      <c r="D54" s="3"/>
      <c r="E54" s="3"/>
      <c r="F54" s="3"/>
      <c r="G54" s="3"/>
    </row>
    <row r="55" spans="1:8" ht="13.5" customHeight="1" x14ac:dyDescent="0.2">
      <c r="A55" s="58"/>
      <c r="B55" s="15"/>
      <c r="C55" s="114" t="s">
        <v>113</v>
      </c>
      <c r="D55" s="115"/>
      <c r="E55" s="115"/>
      <c r="F55" s="115"/>
      <c r="G55" s="115"/>
      <c r="H55" s="112"/>
    </row>
    <row r="56" spans="1:8" ht="13.5" customHeight="1" x14ac:dyDescent="0.2">
      <c r="A56" s="58" t="s">
        <v>114</v>
      </c>
      <c r="B56" s="15"/>
      <c r="C56" s="32" t="s">
        <v>41</v>
      </c>
      <c r="D56" s="33" t="s">
        <v>42</v>
      </c>
      <c r="E56" s="33" t="s">
        <v>43</v>
      </c>
      <c r="F56" s="33" t="s">
        <v>44</v>
      </c>
      <c r="G56" s="33" t="s">
        <v>45</v>
      </c>
      <c r="H56" s="33" t="s">
        <v>170</v>
      </c>
    </row>
    <row r="57" spans="1:8" ht="13.5" customHeight="1" x14ac:dyDescent="0.2">
      <c r="A57" s="58" t="s">
        <v>114</v>
      </c>
      <c r="B57" s="15"/>
      <c r="C57" s="49" t="s">
        <v>141</v>
      </c>
      <c r="D57" s="71">
        <f>G57*(VLOOKUP(F57,Dados!$A$8:$B$14,2,))</f>
        <v>0</v>
      </c>
      <c r="E57" s="43" t="s">
        <v>39</v>
      </c>
      <c r="F57" s="44" t="s">
        <v>179</v>
      </c>
      <c r="G57" s="44">
        <v>6</v>
      </c>
      <c r="H57" s="46">
        <v>2</v>
      </c>
    </row>
    <row r="58" spans="1:8" ht="13.5" customHeight="1" x14ac:dyDescent="0.2">
      <c r="A58" s="58" t="s">
        <v>114</v>
      </c>
      <c r="B58" s="15"/>
      <c r="C58" s="49" t="s">
        <v>163</v>
      </c>
      <c r="D58" s="71">
        <f>G58*(VLOOKUP(F58,Dados!$A$8:$B$14,2,))</f>
        <v>0</v>
      </c>
      <c r="E58" s="43" t="s">
        <v>39</v>
      </c>
      <c r="F58" s="44" t="s">
        <v>176</v>
      </c>
      <c r="G58" s="44">
        <v>0</v>
      </c>
      <c r="H58" s="46">
        <v>0</v>
      </c>
    </row>
    <row r="59" spans="1:8" ht="13.5" customHeight="1" x14ac:dyDescent="0.2">
      <c r="A59" s="58" t="s">
        <v>114</v>
      </c>
      <c r="B59" s="15"/>
      <c r="C59" s="49"/>
      <c r="D59" s="71"/>
      <c r="E59" s="43"/>
      <c r="F59" s="44"/>
      <c r="G59" s="44"/>
      <c r="H59" s="46"/>
    </row>
    <row r="60" spans="1:8" ht="13.5" customHeight="1" x14ac:dyDescent="0.2">
      <c r="A60" s="58"/>
      <c r="B60" s="15"/>
      <c r="C60" s="59" t="s">
        <v>71</v>
      </c>
      <c r="D60" s="116" t="s">
        <v>117</v>
      </c>
      <c r="E60" s="115"/>
      <c r="F60" s="115"/>
      <c r="G60" s="115"/>
      <c r="H60" s="112"/>
    </row>
    <row r="61" spans="1:8" ht="13.5" customHeight="1" x14ac:dyDescent="0.2">
      <c r="A61" s="62"/>
      <c r="B61" s="63"/>
      <c r="C61" s="64"/>
      <c r="D61" s="56"/>
      <c r="E61" s="56"/>
      <c r="F61" s="56"/>
      <c r="G61" s="56"/>
      <c r="H61" s="56"/>
    </row>
    <row r="62" spans="1:8" ht="13.5" customHeight="1" x14ac:dyDescent="0.2">
      <c r="A62" s="58"/>
      <c r="B62" s="15"/>
      <c r="C62" s="114" t="s">
        <v>118</v>
      </c>
      <c r="D62" s="115"/>
      <c r="E62" s="115"/>
      <c r="F62" s="115"/>
      <c r="G62" s="115"/>
      <c r="H62" s="112"/>
    </row>
    <row r="63" spans="1:8" ht="13.5" customHeight="1" x14ac:dyDescent="0.2">
      <c r="A63" s="58" t="s">
        <v>119</v>
      </c>
      <c r="B63" s="15"/>
      <c r="C63" s="32" t="s">
        <v>41</v>
      </c>
      <c r="D63" s="33" t="s">
        <v>42</v>
      </c>
      <c r="E63" s="33" t="s">
        <v>43</v>
      </c>
      <c r="F63" s="33" t="s">
        <v>44</v>
      </c>
      <c r="G63" s="33" t="s">
        <v>45</v>
      </c>
      <c r="H63" s="33" t="s">
        <v>170</v>
      </c>
    </row>
    <row r="64" spans="1:8" ht="13.5" customHeight="1" x14ac:dyDescent="0.2">
      <c r="A64" s="58" t="s">
        <v>119</v>
      </c>
      <c r="B64" s="15"/>
      <c r="C64" s="88" t="s">
        <v>164</v>
      </c>
      <c r="D64" s="71">
        <f>G64*(VLOOKUP(F64,Dados!$A$8:$B$14,2,))</f>
        <v>0</v>
      </c>
      <c r="E64" s="43" t="s">
        <v>38</v>
      </c>
      <c r="F64" s="44" t="s">
        <v>175</v>
      </c>
      <c r="G64" s="44">
        <v>0</v>
      </c>
      <c r="H64" s="46"/>
    </row>
    <row r="65" spans="1:8" ht="13.5" customHeight="1" x14ac:dyDescent="0.2">
      <c r="A65" s="58" t="s">
        <v>119</v>
      </c>
      <c r="B65" s="15"/>
      <c r="C65" s="89" t="s">
        <v>165</v>
      </c>
      <c r="D65" s="71">
        <f>G65*(VLOOKUP(F65,Dados!$A$8:$B$14,2,))</f>
        <v>0</v>
      </c>
      <c r="E65" s="43" t="s">
        <v>39</v>
      </c>
      <c r="F65" s="44" t="s">
        <v>175</v>
      </c>
      <c r="G65" s="44">
        <v>0</v>
      </c>
      <c r="H65" s="46"/>
    </row>
    <row r="66" spans="1:8" ht="13.5" customHeight="1" x14ac:dyDescent="0.2">
      <c r="A66" s="58" t="s">
        <v>119</v>
      </c>
      <c r="B66" s="15"/>
      <c r="C66" s="87" t="s">
        <v>173</v>
      </c>
      <c r="D66" s="71">
        <f>G66*(VLOOKUP(F66,Dados!$A$8:$B$14,2,))</f>
        <v>0</v>
      </c>
      <c r="E66" s="43" t="s">
        <v>38</v>
      </c>
      <c r="F66" s="44" t="s">
        <v>175</v>
      </c>
      <c r="G66" s="44">
        <v>0</v>
      </c>
      <c r="H66" s="46"/>
    </row>
    <row r="67" spans="1:8" ht="13.5" customHeight="1" x14ac:dyDescent="0.2">
      <c r="A67" s="58" t="s">
        <v>119</v>
      </c>
      <c r="B67" s="15"/>
      <c r="C67" s="88" t="s">
        <v>166</v>
      </c>
      <c r="D67" s="71">
        <f>G67*(VLOOKUP(F67,Dados!$A$8:$B$14,2,))</f>
        <v>0</v>
      </c>
      <c r="E67" s="43" t="s">
        <v>38</v>
      </c>
      <c r="F67" s="44" t="s">
        <v>175</v>
      </c>
      <c r="G67" s="44">
        <v>0</v>
      </c>
      <c r="H67" s="46"/>
    </row>
    <row r="68" spans="1:8" ht="13.5" customHeight="1" x14ac:dyDescent="0.2">
      <c r="A68" s="58" t="s">
        <v>119</v>
      </c>
      <c r="B68" s="15"/>
      <c r="C68" s="87" t="s">
        <v>174</v>
      </c>
      <c r="D68" s="71">
        <f>G68*(VLOOKUP(F68,Dados!$A$8:$B$14,2,))</f>
        <v>0</v>
      </c>
      <c r="E68" s="43" t="s">
        <v>39</v>
      </c>
      <c r="F68" s="44" t="s">
        <v>175</v>
      </c>
      <c r="G68" s="44">
        <v>0</v>
      </c>
      <c r="H68" s="46"/>
    </row>
    <row r="69" spans="1:8" ht="13.5" customHeight="1" x14ac:dyDescent="0.2">
      <c r="A69" s="58" t="s">
        <v>119</v>
      </c>
      <c r="B69" s="15"/>
      <c r="C69" s="87" t="s">
        <v>172</v>
      </c>
      <c r="D69" s="71">
        <f>G69*(VLOOKUP(F69,Dados!$A$8:$B$14,2,))</f>
        <v>0</v>
      </c>
      <c r="E69" s="43" t="s">
        <v>39</v>
      </c>
      <c r="F69" s="44" t="s">
        <v>175</v>
      </c>
      <c r="G69" s="44">
        <v>0</v>
      </c>
      <c r="H69" s="46">
        <v>1</v>
      </c>
    </row>
    <row r="70" spans="1:8" ht="13.5" customHeight="1" x14ac:dyDescent="0.2">
      <c r="A70" s="58"/>
      <c r="B70" s="15"/>
      <c r="C70" s="59" t="s">
        <v>71</v>
      </c>
      <c r="D70" s="116" t="s">
        <v>121</v>
      </c>
      <c r="E70" s="115"/>
      <c r="F70" s="115"/>
      <c r="G70" s="115"/>
      <c r="H70" s="112"/>
    </row>
    <row r="71" spans="1:8" ht="13.5" customHeight="1" x14ac:dyDescent="0.2">
      <c r="A71" s="62"/>
      <c r="B71" s="63"/>
      <c r="C71" s="64"/>
      <c r="D71" s="56"/>
      <c r="E71" s="56"/>
      <c r="F71" s="56"/>
      <c r="G71" s="56"/>
      <c r="H71" s="56"/>
    </row>
    <row r="72" spans="1:8" ht="13.5" customHeight="1" x14ac:dyDescent="0.2">
      <c r="A72" s="58"/>
      <c r="B72" s="15"/>
      <c r="C72" s="114" t="s">
        <v>122</v>
      </c>
      <c r="D72" s="115"/>
      <c r="E72" s="115"/>
      <c r="F72" s="115"/>
      <c r="G72" s="115"/>
      <c r="H72" s="112"/>
    </row>
    <row r="73" spans="1:8" ht="13.5" customHeight="1" x14ac:dyDescent="0.2">
      <c r="A73" s="58" t="s">
        <v>123</v>
      </c>
      <c r="B73" s="15"/>
      <c r="C73" s="32" t="s">
        <v>41</v>
      </c>
      <c r="D73" s="33" t="s">
        <v>42</v>
      </c>
      <c r="E73" s="33" t="s">
        <v>43</v>
      </c>
      <c r="F73" s="33" t="s">
        <v>44</v>
      </c>
      <c r="G73" s="33" t="s">
        <v>45</v>
      </c>
      <c r="H73" s="33" t="s">
        <v>170</v>
      </c>
    </row>
    <row r="74" spans="1:8" ht="13.5" customHeight="1" x14ac:dyDescent="0.2">
      <c r="A74" s="58" t="s">
        <v>123</v>
      </c>
      <c r="B74" s="15"/>
      <c r="C74" s="65" t="s">
        <v>124</v>
      </c>
      <c r="D74" s="71">
        <f>G74*(VLOOKUP(F74,Dados!$A$8:$B$14,2,))</f>
        <v>0</v>
      </c>
      <c r="E74" s="43" t="s">
        <v>38</v>
      </c>
      <c r="F74" s="44" t="s">
        <v>176</v>
      </c>
      <c r="G74" s="44">
        <v>0</v>
      </c>
      <c r="H74" s="46" t="s">
        <v>115</v>
      </c>
    </row>
    <row r="75" spans="1:8" ht="13.5" customHeight="1" x14ac:dyDescent="0.2">
      <c r="A75" s="58" t="s">
        <v>123</v>
      </c>
      <c r="B75" s="15"/>
      <c r="C75" s="67" t="s">
        <v>125</v>
      </c>
      <c r="D75" s="71">
        <f>G75*(VLOOKUP(F75,Dados!$A$8:$B$14,2,))</f>
        <v>0</v>
      </c>
      <c r="E75" s="43" t="s">
        <v>39</v>
      </c>
      <c r="F75" s="44" t="s">
        <v>176</v>
      </c>
      <c r="G75" s="44">
        <v>0</v>
      </c>
      <c r="H75" s="46"/>
    </row>
    <row r="76" spans="1:8" ht="13.5" customHeight="1" x14ac:dyDescent="0.2">
      <c r="A76" s="58" t="s">
        <v>123</v>
      </c>
      <c r="B76" s="15"/>
      <c r="C76" s="66" t="s">
        <v>126</v>
      </c>
      <c r="D76" s="71">
        <f>G76*(VLOOKUP(F76,Dados!$A$8:$B$14,2,))</f>
        <v>0</v>
      </c>
      <c r="E76" s="43" t="s">
        <v>39</v>
      </c>
      <c r="F76" s="44" t="s">
        <v>179</v>
      </c>
      <c r="G76" s="44">
        <v>0</v>
      </c>
      <c r="H76" s="46" t="s">
        <v>110</v>
      </c>
    </row>
    <row r="77" spans="1:8" ht="13.5" customHeight="1" x14ac:dyDescent="0.2">
      <c r="A77" s="58" t="s">
        <v>123</v>
      </c>
      <c r="B77" s="15"/>
      <c r="C77" s="65" t="s">
        <v>116</v>
      </c>
      <c r="D77" s="71">
        <f>G77*(VLOOKUP(F77,Dados!$A$8:$B$14,2,))</f>
        <v>0</v>
      </c>
      <c r="E77" s="43" t="s">
        <v>38</v>
      </c>
      <c r="F77" s="44" t="s">
        <v>175</v>
      </c>
      <c r="G77" s="44">
        <v>0</v>
      </c>
      <c r="H77" s="46"/>
    </row>
    <row r="78" spans="1:8" ht="13.5" customHeight="1" x14ac:dyDescent="0.2">
      <c r="A78" s="58"/>
      <c r="B78" s="15"/>
      <c r="C78" s="68" t="s">
        <v>71</v>
      </c>
      <c r="D78" s="118" t="s">
        <v>127</v>
      </c>
      <c r="E78" s="103"/>
      <c r="F78" s="103"/>
      <c r="G78" s="103"/>
      <c r="H78" s="119"/>
    </row>
    <row r="79" spans="1:8" ht="13.5" customHeight="1" x14ac:dyDescent="0.2">
      <c r="A79" s="2"/>
      <c r="C79" s="69"/>
      <c r="D79" s="70"/>
      <c r="E79" s="70"/>
      <c r="F79" s="70"/>
      <c r="G79" s="70"/>
      <c r="H79" s="70"/>
    </row>
    <row r="80" spans="1:8" ht="13.5" customHeight="1" x14ac:dyDescent="0.2">
      <c r="A80" s="58"/>
      <c r="B80" s="15"/>
      <c r="C80" s="114" t="s">
        <v>128</v>
      </c>
      <c r="D80" s="115"/>
      <c r="E80" s="115"/>
      <c r="F80" s="115"/>
      <c r="G80" s="115"/>
      <c r="H80" s="112"/>
    </row>
    <row r="81" spans="1:8" ht="13.5" customHeight="1" x14ac:dyDescent="0.2">
      <c r="A81" s="58" t="s">
        <v>129</v>
      </c>
      <c r="B81" s="15"/>
      <c r="C81" s="32" t="s">
        <v>41</v>
      </c>
      <c r="D81" s="33" t="s">
        <v>42</v>
      </c>
      <c r="E81" s="33" t="s">
        <v>43</v>
      </c>
      <c r="F81" s="33" t="s">
        <v>44</v>
      </c>
      <c r="G81" s="33" t="s">
        <v>45</v>
      </c>
      <c r="H81" s="33" t="s">
        <v>170</v>
      </c>
    </row>
    <row r="82" spans="1:8" ht="13.5" customHeight="1" x14ac:dyDescent="0.2">
      <c r="A82" s="58" t="s">
        <v>129</v>
      </c>
      <c r="B82" s="15"/>
      <c r="C82" s="88" t="s">
        <v>168</v>
      </c>
      <c r="D82" s="71">
        <f>G82*(VLOOKUP(F82,Dados!$A$8:$B$14,2,))</f>
        <v>0</v>
      </c>
      <c r="E82" s="43" t="s">
        <v>39</v>
      </c>
      <c r="F82" s="44" t="s">
        <v>177</v>
      </c>
      <c r="G82" s="44">
        <v>2</v>
      </c>
      <c r="H82" s="46">
        <v>1</v>
      </c>
    </row>
    <row r="83" spans="1:8" ht="13.5" customHeight="1" x14ac:dyDescent="0.2">
      <c r="A83" s="58" t="s">
        <v>129</v>
      </c>
      <c r="B83" s="15"/>
      <c r="C83" s="89" t="s">
        <v>167</v>
      </c>
      <c r="D83" s="71">
        <f>G83*(VLOOKUP(F83,Dados!$A$8:$B$14,2,))</f>
        <v>0</v>
      </c>
      <c r="E83" s="43" t="s">
        <v>39</v>
      </c>
      <c r="F83" s="44" t="s">
        <v>175</v>
      </c>
      <c r="G83" s="44">
        <v>2</v>
      </c>
      <c r="H83" s="46">
        <v>1</v>
      </c>
    </row>
    <row r="84" spans="1:8" ht="13.5" customHeight="1" x14ac:dyDescent="0.2">
      <c r="A84" s="58" t="s">
        <v>129</v>
      </c>
      <c r="B84" s="15"/>
      <c r="C84" s="49"/>
      <c r="D84" s="71"/>
      <c r="E84" s="43"/>
      <c r="F84" s="44"/>
      <c r="G84" s="44"/>
      <c r="H84" s="46"/>
    </row>
    <row r="85" spans="1:8" ht="13.5" customHeight="1" x14ac:dyDescent="0.2">
      <c r="A85" s="58"/>
      <c r="B85" s="15"/>
      <c r="C85" s="59" t="s">
        <v>71</v>
      </c>
      <c r="D85" s="116" t="s">
        <v>130</v>
      </c>
      <c r="E85" s="115"/>
      <c r="F85" s="115"/>
      <c r="G85" s="115"/>
      <c r="H85" s="112"/>
    </row>
  </sheetData>
  <mergeCells count="18">
    <mergeCell ref="C6:H6"/>
    <mergeCell ref="C15:H15"/>
    <mergeCell ref="C22:H22"/>
    <mergeCell ref="C36:H36"/>
    <mergeCell ref="D34:H34"/>
    <mergeCell ref="C80:H80"/>
    <mergeCell ref="C62:H62"/>
    <mergeCell ref="D85:H85"/>
    <mergeCell ref="D20:H20"/>
    <mergeCell ref="D13:H13"/>
    <mergeCell ref="C45:H45"/>
    <mergeCell ref="D43:H43"/>
    <mergeCell ref="D53:H53"/>
    <mergeCell ref="C55:H55"/>
    <mergeCell ref="D60:H60"/>
    <mergeCell ref="D78:H78"/>
    <mergeCell ref="D70:H70"/>
    <mergeCell ref="C72:H72"/>
  </mergeCells>
  <dataValidations xWindow="954" yWindow="494" count="1">
    <dataValidation type="list" allowBlank="1" showInputMessage="1" prompt="Quando esse custo será aplicado?" sqref="E17:E19 E47:E52 E57:E59 E64:E69 E74:E77 E24:E33 E82:E84 E8:E12 E38:E42" xr:uid="{00000000-0002-0000-0300-000000000000}">
      <formula1>"Setup,Contínuo,Pontual"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954" yWindow="494" count="1">
        <x14:dataValidation type="list" allowBlank="1" showInputMessage="1" showErrorMessage="1" prompt="Escolha um tipo de membro da equipe" xr:uid="{00000000-0002-0000-0300-000001000000}">
          <x14:formula1>
            <xm:f>Dados!$A$8:$A$14</xm:f>
          </x14:formula1>
          <xm:sqref>F17:F19 F47:F52 F57:F59 F64:F69 F74:F77 F24:F33 F82:F84 F8:F12 F38:F42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5:R21"/>
  <sheetViews>
    <sheetView workbookViewId="0"/>
  </sheetViews>
  <sheetFormatPr defaultColWidth="14.42578125" defaultRowHeight="12.75" customHeight="1" x14ac:dyDescent="0.2"/>
  <cols>
    <col min="1" max="1" width="19" customWidth="1"/>
    <col min="2" max="13" width="8.28515625" customWidth="1"/>
    <col min="14" max="15" width="17.140625" customWidth="1"/>
  </cols>
  <sheetData>
    <row r="5" spans="1:16" ht="13.5" x14ac:dyDescent="0.25">
      <c r="A5" s="123" t="s">
        <v>24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2"/>
    </row>
    <row r="6" spans="1:16" ht="12.75" customHeight="1" x14ac:dyDescent="0.2">
      <c r="A6" s="30"/>
      <c r="B6" s="31" t="s">
        <v>26</v>
      </c>
      <c r="C6" s="31" t="s">
        <v>27</v>
      </c>
      <c r="D6" s="31" t="s">
        <v>28</v>
      </c>
      <c r="E6" s="31" t="s">
        <v>29</v>
      </c>
      <c r="F6" s="31" t="s">
        <v>30</v>
      </c>
      <c r="G6" s="31" t="s">
        <v>31</v>
      </c>
      <c r="H6" s="31" t="s">
        <v>32</v>
      </c>
      <c r="I6" s="31" t="s">
        <v>33</v>
      </c>
      <c r="J6" s="31" t="s">
        <v>34</v>
      </c>
      <c r="K6" s="31" t="s">
        <v>35</v>
      </c>
      <c r="L6" s="31" t="s">
        <v>36</v>
      </c>
      <c r="M6" s="31" t="s">
        <v>37</v>
      </c>
      <c r="N6" s="31" t="s">
        <v>23</v>
      </c>
      <c r="O6" s="31" t="s">
        <v>38</v>
      </c>
      <c r="P6" s="31" t="s">
        <v>39</v>
      </c>
    </row>
    <row r="7" spans="1:16" ht="13.5" x14ac:dyDescent="0.25">
      <c r="A7" s="124" t="s">
        <v>8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2"/>
    </row>
    <row r="8" spans="1:16" ht="12.75" customHeight="1" x14ac:dyDescent="0.2">
      <c r="A8" s="37" t="s">
        <v>133</v>
      </c>
      <c r="B8" s="41" t="s">
        <v>46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72">
        <f>SUMIF('Plano Tático'!E8:E12,"Setup",'Plano Tático'!D8:D12)</f>
        <v>0</v>
      </c>
      <c r="O8" s="72">
        <f>SUMIF('Plano Tático'!E8:E12,"Pontual",'Plano Tático'!D8:D12)</f>
        <v>0</v>
      </c>
      <c r="P8" s="72">
        <f>SUMIF('Plano Tático'!E8:E12,"Contínuo",'Plano Tático'!D8:D12)*COUNTA(B8:M8)</f>
        <v>0</v>
      </c>
    </row>
    <row r="9" spans="1:16" ht="12.75" customHeight="1" x14ac:dyDescent="0.2">
      <c r="A9" s="37" t="s">
        <v>65</v>
      </c>
      <c r="B9" s="41" t="s">
        <v>46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72">
        <f>SUMIF('Plano Tático'!E17:E19,"Setup",'Plano Tático'!D17:D19)</f>
        <v>0</v>
      </c>
      <c r="O9" s="72">
        <f>SUMIF('Plano Tático'!E17:E19,"Pontual",'Plano Tático'!D17:D19)</f>
        <v>0</v>
      </c>
      <c r="P9" s="72">
        <f>SUMIF('Plano Tático'!E17:E19,"Contínuo",'Plano Tático'!D17:D19)*COUNTA(B9:M9)</f>
        <v>0</v>
      </c>
    </row>
    <row r="10" spans="1:16" ht="12.75" customHeight="1" x14ac:dyDescent="0.2">
      <c r="A10" s="37" t="s">
        <v>69</v>
      </c>
      <c r="B10" s="41" t="s">
        <v>46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72">
        <f>SUMIF('Plano Tático'!E24:E33,"Setup",'Plano Tático'!D24:D33)</f>
        <v>0</v>
      </c>
      <c r="O10" s="72">
        <f>SUMIF('Plano Tático'!E24:E33,"Pontual",'Plano Tático'!D24:D33)</f>
        <v>0</v>
      </c>
      <c r="P10" s="72">
        <f>SUMIF('Plano Tático'!E24:E33,"Contínuo",'Plano Tático'!D24:D33)*COUNTA(B10:M10)</f>
        <v>0</v>
      </c>
    </row>
    <row r="11" spans="1:16" ht="13.5" x14ac:dyDescent="0.25">
      <c r="A11" s="125" t="s">
        <v>25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2"/>
    </row>
    <row r="12" spans="1:16" ht="12.75" customHeight="1" x14ac:dyDescent="0.2">
      <c r="A12" s="37" t="s">
        <v>70</v>
      </c>
      <c r="B12" s="41"/>
      <c r="C12" s="41" t="s">
        <v>182</v>
      </c>
      <c r="D12" s="41" t="s">
        <v>46</v>
      </c>
      <c r="E12" s="41" t="s">
        <v>46</v>
      </c>
      <c r="F12" s="41" t="s">
        <v>46</v>
      </c>
      <c r="G12" s="41" t="s">
        <v>46</v>
      </c>
      <c r="H12" s="41" t="s">
        <v>46</v>
      </c>
      <c r="I12" s="41" t="s">
        <v>46</v>
      </c>
      <c r="J12" s="41" t="s">
        <v>46</v>
      </c>
      <c r="K12" s="41" t="s">
        <v>46</v>
      </c>
      <c r="L12" s="41" t="s">
        <v>46</v>
      </c>
      <c r="M12" s="41" t="s">
        <v>46</v>
      </c>
      <c r="N12" s="72">
        <f>SUMIF('Plano Tático'!E38:E42,"Setup",'Plano Tático'!D38:D42)</f>
        <v>0</v>
      </c>
      <c r="O12" s="72">
        <f>SUMIF('Plano Tático'!E38:E42,"Pontual",'Plano Tático'!D38:D42)</f>
        <v>0</v>
      </c>
      <c r="P12" s="72">
        <f>SUMIF('Plano Tático'!E38:E42,"Contínuo",'Plano Tático'!D38:D42)*COUNTA(B12:M12)</f>
        <v>0</v>
      </c>
    </row>
    <row r="13" spans="1:16" ht="12.75" customHeight="1" x14ac:dyDescent="0.2">
      <c r="A13" s="37" t="s">
        <v>75</v>
      </c>
      <c r="B13" s="41"/>
      <c r="C13" s="41" t="s">
        <v>182</v>
      </c>
      <c r="D13" s="41" t="s">
        <v>46</v>
      </c>
      <c r="E13" s="41" t="s">
        <v>46</v>
      </c>
      <c r="F13" s="41" t="s">
        <v>46</v>
      </c>
      <c r="G13" s="41" t="s">
        <v>46</v>
      </c>
      <c r="H13" s="41" t="s">
        <v>46</v>
      </c>
      <c r="I13" s="41" t="s">
        <v>46</v>
      </c>
      <c r="J13" s="41" t="s">
        <v>46</v>
      </c>
      <c r="K13" s="41" t="s">
        <v>46</v>
      </c>
      <c r="L13" s="41" t="s">
        <v>46</v>
      </c>
      <c r="M13" s="41" t="s">
        <v>46</v>
      </c>
      <c r="N13" s="72">
        <f>SUMIF('Plano Tático'!E47:E52,"Setup",'Plano Tático'!D47:D52)</f>
        <v>0</v>
      </c>
      <c r="O13" s="72">
        <f>SUMIF('Plano Tático'!E47:E52,"Pontual",'Plano Tático'!D47:D52)</f>
        <v>0</v>
      </c>
      <c r="P13" s="72">
        <f>SUMIF('Plano Tático'!E47:E52,"Contínuo",'Plano Tático'!D47:D52)*COUNTA(B13:M13)</f>
        <v>0</v>
      </c>
    </row>
    <row r="14" spans="1:16" ht="12.75" customHeight="1" x14ac:dyDescent="0.2">
      <c r="A14" s="37" t="s">
        <v>81</v>
      </c>
      <c r="B14" s="41"/>
      <c r="C14" s="41"/>
      <c r="D14" s="41" t="s">
        <v>46</v>
      </c>
      <c r="E14" s="41" t="s">
        <v>46</v>
      </c>
      <c r="F14" s="41" t="s">
        <v>46</v>
      </c>
      <c r="G14" s="41" t="s">
        <v>46</v>
      </c>
      <c r="H14" s="41" t="s">
        <v>46</v>
      </c>
      <c r="I14" s="41" t="s">
        <v>46</v>
      </c>
      <c r="J14" s="41" t="s">
        <v>46</v>
      </c>
      <c r="K14" s="41" t="s">
        <v>46</v>
      </c>
      <c r="L14" s="41" t="s">
        <v>46</v>
      </c>
      <c r="M14" s="41" t="s">
        <v>46</v>
      </c>
      <c r="N14" s="72">
        <f>SUMIF('Plano Tático'!E57:E59,"Setup",'Plano Tático'!D57:D59)</f>
        <v>0</v>
      </c>
      <c r="O14" s="72">
        <f>SUMIF('Plano Tático'!E57:E59,"Pontual",'Plano Tático'!D57:D59)</f>
        <v>0</v>
      </c>
      <c r="P14" s="72">
        <f>SUMIF('Plano Tático'!E57:E59,"Contínuo",'Plano Tático'!D57:D59)*COUNTA(B14:M14)</f>
        <v>0</v>
      </c>
    </row>
    <row r="15" spans="1:16" ht="12.75" customHeight="1" x14ac:dyDescent="0.2">
      <c r="A15" s="37" t="s">
        <v>86</v>
      </c>
      <c r="B15" s="41"/>
      <c r="C15" s="41"/>
      <c r="D15" s="41" t="s">
        <v>46</v>
      </c>
      <c r="E15" s="41" t="s">
        <v>46</v>
      </c>
      <c r="F15" s="41" t="s">
        <v>46</v>
      </c>
      <c r="G15" s="41" t="s">
        <v>46</v>
      </c>
      <c r="H15" s="41" t="s">
        <v>46</v>
      </c>
      <c r="I15" s="41" t="s">
        <v>46</v>
      </c>
      <c r="J15" s="41" t="s">
        <v>46</v>
      </c>
      <c r="K15" s="41" t="s">
        <v>46</v>
      </c>
      <c r="L15" s="41" t="s">
        <v>46</v>
      </c>
      <c r="M15" s="41" t="s">
        <v>46</v>
      </c>
      <c r="N15" s="72">
        <f>SUMIF('Plano Tático'!E64:E69,"Setup",'Plano Tático'!D64:D69)</f>
        <v>0</v>
      </c>
      <c r="O15" s="72">
        <f>SUMIF('Plano Tático'!E64:E69,"Pontual",'Plano Tático'!D64:D69)</f>
        <v>0</v>
      </c>
      <c r="P15" s="72">
        <f>SUMIF('Plano Tático'!E64:E69,"Contínuo",'Plano Tático'!D64:D69)*COUNTA(B15:M15)</f>
        <v>0</v>
      </c>
    </row>
    <row r="16" spans="1:16" ht="12.75" customHeight="1" x14ac:dyDescent="0.2">
      <c r="A16" s="37" t="s">
        <v>89</v>
      </c>
      <c r="B16" s="41"/>
      <c r="C16" s="41"/>
      <c r="D16" s="41"/>
      <c r="E16" s="41" t="s">
        <v>182</v>
      </c>
      <c r="F16" s="41" t="s">
        <v>182</v>
      </c>
      <c r="G16" s="41" t="s">
        <v>46</v>
      </c>
      <c r="H16" s="41" t="s">
        <v>46</v>
      </c>
      <c r="I16" s="41" t="s">
        <v>46</v>
      </c>
      <c r="J16" s="41" t="s">
        <v>46</v>
      </c>
      <c r="K16" s="41" t="s">
        <v>46</v>
      </c>
      <c r="L16" s="41" t="s">
        <v>46</v>
      </c>
      <c r="M16" s="41" t="s">
        <v>46</v>
      </c>
      <c r="N16" s="72">
        <f>SUMIF('Plano Tático'!E74:E77,"Setup",'Plano Tático'!D74:D77)</f>
        <v>0</v>
      </c>
      <c r="O16" s="72">
        <f>SUMIF('Plano Tático'!E74:E77,"Pontual",'Plano Tático'!D74:D77)</f>
        <v>0</v>
      </c>
      <c r="P16" s="72">
        <f>SUMIF('Plano Tático'!E74:E77,"Contínuo",'Plano Tático'!D74:D77)*COUNTA(B16:M16)</f>
        <v>0</v>
      </c>
    </row>
    <row r="17" spans="1:18" ht="12.75" customHeight="1" x14ac:dyDescent="0.2">
      <c r="A17" s="37" t="s">
        <v>91</v>
      </c>
      <c r="B17" s="41"/>
      <c r="C17" s="41"/>
      <c r="D17" s="41" t="s">
        <v>46</v>
      </c>
      <c r="E17" s="41" t="s">
        <v>46</v>
      </c>
      <c r="F17" s="41" t="s">
        <v>46</v>
      </c>
      <c r="G17" s="41" t="s">
        <v>46</v>
      </c>
      <c r="H17" s="41" t="s">
        <v>46</v>
      </c>
      <c r="I17" s="41" t="s">
        <v>46</v>
      </c>
      <c r="J17" s="41" t="s">
        <v>46</v>
      </c>
      <c r="K17" s="41" t="s">
        <v>46</v>
      </c>
      <c r="L17" s="41" t="s">
        <v>46</v>
      </c>
      <c r="M17" s="41" t="s">
        <v>46</v>
      </c>
      <c r="N17" s="72">
        <f>SUMIF('Plano Tático'!E82:E84,"Setup",'Plano Tático'!D82:D84)</f>
        <v>0</v>
      </c>
      <c r="O17" s="72">
        <f>SUMIF('Plano Tático'!E82:E84,"Pontual",'Plano Tático'!D82:D84)</f>
        <v>0</v>
      </c>
      <c r="P17" s="72">
        <f>SUMIF('Plano Tático'!E82:E84,"Contínuo",'Plano Tático'!D82:D84)*COUNTA(B17:M17)</f>
        <v>0</v>
      </c>
    </row>
    <row r="19" spans="1:18" ht="12.75" customHeight="1" x14ac:dyDescent="0.2">
      <c r="A19" s="126" t="s">
        <v>94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73">
        <f t="shared" ref="N19:P19" si="0">SUM(N7:N17)</f>
        <v>0</v>
      </c>
      <c r="O19" s="73">
        <f t="shared" si="0"/>
        <v>0</v>
      </c>
      <c r="P19" s="73">
        <f t="shared" si="0"/>
        <v>0</v>
      </c>
      <c r="R19" s="85"/>
    </row>
    <row r="20" spans="1:18" ht="13.5" x14ac:dyDescent="0.25">
      <c r="A20" s="129" t="s">
        <v>98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27">
        <f>N21/12</f>
        <v>0</v>
      </c>
      <c r="O20" s="128"/>
      <c r="P20" s="128"/>
    </row>
    <row r="21" spans="1:18" ht="13.5" customHeight="1" x14ac:dyDescent="0.25">
      <c r="A21" s="122" t="s">
        <v>102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21">
        <f>SUM(N19:P19)</f>
        <v>0</v>
      </c>
      <c r="O21" s="121"/>
      <c r="P21" s="121"/>
    </row>
  </sheetData>
  <mergeCells count="8">
    <mergeCell ref="N21:P21"/>
    <mergeCell ref="A21:M21"/>
    <mergeCell ref="A5:P5"/>
    <mergeCell ref="A7:P7"/>
    <mergeCell ref="A11:P11"/>
    <mergeCell ref="A19:M19"/>
    <mergeCell ref="N20:P20"/>
    <mergeCell ref="A20:M2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5:D28"/>
  <sheetViews>
    <sheetView zoomScaleNormal="100" workbookViewId="0">
      <selection activeCell="A2" sqref="A2"/>
    </sheetView>
  </sheetViews>
  <sheetFormatPr defaultColWidth="14.42578125" defaultRowHeight="12.75" customHeight="1" x14ac:dyDescent="0.2"/>
  <cols>
    <col min="1" max="1" width="36.42578125" customWidth="1"/>
    <col min="2" max="2" width="34.7109375" customWidth="1"/>
    <col min="3" max="3" width="21.42578125" customWidth="1"/>
    <col min="4" max="4" width="21.7109375" customWidth="1"/>
  </cols>
  <sheetData>
    <row r="5" spans="1:4" ht="21.75" customHeight="1" x14ac:dyDescent="0.25">
      <c r="A5" s="123" t="s">
        <v>72</v>
      </c>
      <c r="B5" s="115"/>
      <c r="C5" s="115"/>
      <c r="D5" s="112"/>
    </row>
    <row r="6" spans="1:4" ht="12.75" customHeight="1" x14ac:dyDescent="0.2">
      <c r="A6" s="130" t="s">
        <v>74</v>
      </c>
      <c r="B6" s="115"/>
      <c r="C6" s="115"/>
      <c r="D6" s="112"/>
    </row>
    <row r="7" spans="1:4" ht="12.75" customHeight="1" x14ac:dyDescent="0.2">
      <c r="A7" s="37"/>
      <c r="B7" s="37"/>
      <c r="C7" s="52" t="s">
        <v>77</v>
      </c>
      <c r="D7" s="52" t="s">
        <v>78</v>
      </c>
    </row>
    <row r="8" spans="1:4" ht="12.75" customHeight="1" x14ac:dyDescent="0.2">
      <c r="A8" s="37" t="s">
        <v>79</v>
      </c>
      <c r="B8" s="77">
        <f>(Cronograma!N20)</f>
        <v>0</v>
      </c>
      <c r="C8" s="72">
        <f>(Cronograma!N20)</f>
        <v>0</v>
      </c>
      <c r="D8" s="72">
        <f>(Cronograma!N20)*12</f>
        <v>0</v>
      </c>
    </row>
    <row r="9" spans="1:4" ht="12.75" customHeight="1" x14ac:dyDescent="0.2">
      <c r="A9" s="37" t="s">
        <v>83</v>
      </c>
      <c r="B9" s="53">
        <f>Dados!D11</f>
        <v>0.25</v>
      </c>
      <c r="C9" s="72">
        <f>(B8*B9)</f>
        <v>0</v>
      </c>
      <c r="D9" s="72">
        <f t="shared" ref="D9:D11" si="0">C9*12</f>
        <v>0</v>
      </c>
    </row>
    <row r="10" spans="1:4" ht="12.75" customHeight="1" x14ac:dyDescent="0.2">
      <c r="A10" s="37" t="s">
        <v>85</v>
      </c>
      <c r="B10" s="55">
        <v>0.3</v>
      </c>
      <c r="C10" s="72">
        <f>(B8+C9)*B10</f>
        <v>0</v>
      </c>
      <c r="D10" s="72">
        <f t="shared" si="0"/>
        <v>0</v>
      </c>
    </row>
    <row r="11" spans="1:4" ht="12.75" customHeight="1" x14ac:dyDescent="0.2">
      <c r="A11" s="37" t="s">
        <v>87</v>
      </c>
      <c r="B11" s="53">
        <f>Dados!D12</f>
        <v>0.35</v>
      </c>
      <c r="C11" s="72">
        <f>(B8+C9+C10)*B11</f>
        <v>0</v>
      </c>
      <c r="D11" s="72">
        <f t="shared" si="0"/>
        <v>0</v>
      </c>
    </row>
    <row r="12" spans="1:4" ht="12.75" customHeight="1" x14ac:dyDescent="0.2">
      <c r="A12" s="37"/>
      <c r="B12" s="37"/>
      <c r="C12" s="37"/>
      <c r="D12" s="37"/>
    </row>
    <row r="13" spans="1:4" ht="17.25" x14ac:dyDescent="0.4">
      <c r="A13" s="135" t="s">
        <v>88</v>
      </c>
      <c r="B13" s="119"/>
      <c r="C13" s="74">
        <f t="shared" ref="C13:D13" si="1">SUM(C8:C11)</f>
        <v>0</v>
      </c>
      <c r="D13" s="74">
        <f t="shared" si="1"/>
        <v>0</v>
      </c>
    </row>
    <row r="14" spans="1:4" ht="12.75" customHeight="1" x14ac:dyDescent="0.2">
      <c r="A14" s="115"/>
      <c r="B14" s="115"/>
      <c r="C14" s="115"/>
      <c r="D14" s="115"/>
    </row>
    <row r="15" spans="1:4" ht="12.75" customHeight="1" x14ac:dyDescent="0.2">
      <c r="A15" s="134" t="s">
        <v>90</v>
      </c>
      <c r="B15" s="98"/>
      <c r="C15" s="98"/>
      <c r="D15" s="106"/>
    </row>
    <row r="16" spans="1:4" ht="12.75" customHeight="1" x14ac:dyDescent="0.2">
      <c r="A16" s="133" t="s">
        <v>185</v>
      </c>
      <c r="B16" s="115"/>
      <c r="C16" s="115"/>
      <c r="D16" s="112"/>
    </row>
    <row r="17" spans="1:4" ht="12.75" customHeight="1" x14ac:dyDescent="0.2">
      <c r="A17" s="131" t="s">
        <v>92</v>
      </c>
      <c r="B17" s="112"/>
      <c r="C17" s="75">
        <v>0</v>
      </c>
      <c r="D17" s="72">
        <f>C17*C18</f>
        <v>0</v>
      </c>
    </row>
    <row r="18" spans="1:4" ht="12.75" customHeight="1" x14ac:dyDescent="0.2">
      <c r="A18" s="131" t="s">
        <v>93</v>
      </c>
      <c r="B18" s="112"/>
      <c r="C18" s="132">
        <v>10</v>
      </c>
      <c r="D18" s="112"/>
    </row>
    <row r="19" spans="1:4" ht="12.75" customHeight="1" x14ac:dyDescent="0.2">
      <c r="A19" s="131"/>
      <c r="B19" s="115"/>
      <c r="C19" s="115"/>
      <c r="D19" s="112"/>
    </row>
    <row r="20" spans="1:4" ht="12.75" customHeight="1" x14ac:dyDescent="0.2">
      <c r="A20" s="138" t="s">
        <v>96</v>
      </c>
      <c r="B20" s="115"/>
      <c r="C20" s="115"/>
      <c r="D20" s="112"/>
    </row>
    <row r="21" spans="1:4" ht="12.75" customHeight="1" x14ac:dyDescent="0.2">
      <c r="A21" s="57" t="s">
        <v>9</v>
      </c>
      <c r="C21" s="76">
        <v>0</v>
      </c>
      <c r="D21" s="76">
        <f>C21*12</f>
        <v>0</v>
      </c>
    </row>
    <row r="22" spans="1:4" ht="12.75" customHeight="1" x14ac:dyDescent="0.2">
      <c r="A22" s="103"/>
      <c r="B22" s="103"/>
      <c r="C22" s="103"/>
      <c r="D22" s="103"/>
    </row>
    <row r="23" spans="1:4" ht="18.75" customHeight="1" x14ac:dyDescent="0.25">
      <c r="A23" s="123" t="s">
        <v>99</v>
      </c>
      <c r="B23" s="115"/>
      <c r="C23" s="115"/>
      <c r="D23" s="112"/>
    </row>
    <row r="24" spans="1:4" ht="12.75" customHeight="1" x14ac:dyDescent="0.2">
      <c r="A24" s="131" t="s">
        <v>101</v>
      </c>
      <c r="B24" s="112"/>
      <c r="C24" s="77">
        <f>SUM(C13+C21)+(D17/12)</f>
        <v>0</v>
      </c>
      <c r="D24" s="77">
        <f>SUM(C24*12)</f>
        <v>0</v>
      </c>
    </row>
    <row r="25" spans="1:4" ht="12.75" customHeight="1" x14ac:dyDescent="0.2">
      <c r="A25" s="137"/>
      <c r="B25" s="115"/>
      <c r="C25" s="115"/>
      <c r="D25" s="112"/>
    </row>
    <row r="26" spans="1:4" ht="15.75" x14ac:dyDescent="0.25">
      <c r="A26" s="136" t="s">
        <v>103</v>
      </c>
      <c r="B26" s="115"/>
      <c r="C26" s="112"/>
      <c r="D26" s="78">
        <v>0</v>
      </c>
    </row>
    <row r="27" spans="1:4" ht="15.75" x14ac:dyDescent="0.25">
      <c r="A27" s="136" t="s">
        <v>147</v>
      </c>
      <c r="B27" s="115"/>
      <c r="C27" s="112"/>
      <c r="D27" s="79">
        <f>D26-D24</f>
        <v>0</v>
      </c>
    </row>
    <row r="28" spans="1:4" ht="15.75" x14ac:dyDescent="0.25">
      <c r="A28" s="136" t="s">
        <v>108</v>
      </c>
      <c r="B28" s="115"/>
      <c r="C28" s="112"/>
      <c r="D28" s="61" t="e">
        <f>(D26-D24)/D24</f>
        <v>#DIV/0!</v>
      </c>
    </row>
  </sheetData>
  <mergeCells count="18">
    <mergeCell ref="A26:C26"/>
    <mergeCell ref="A25:D25"/>
    <mergeCell ref="A27:C27"/>
    <mergeCell ref="A28:C28"/>
    <mergeCell ref="A19:D19"/>
    <mergeCell ref="A20:D20"/>
    <mergeCell ref="A22:D22"/>
    <mergeCell ref="A23:D23"/>
    <mergeCell ref="A24:B24"/>
    <mergeCell ref="A6:D6"/>
    <mergeCell ref="A5:D5"/>
    <mergeCell ref="A18:B18"/>
    <mergeCell ref="C18:D18"/>
    <mergeCell ref="A17:B17"/>
    <mergeCell ref="A16:D16"/>
    <mergeCell ref="A15:D15"/>
    <mergeCell ref="A14:D14"/>
    <mergeCell ref="A13:B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e o plano do RD Station" xr:uid="{00000000-0002-0000-0500-000000000000}">
          <x14:formula1>
            <xm:f>Dados!#REF!</xm:f>
          </x14:formula1>
          <xm:sqref>A21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Contexto Cliente</vt:lpstr>
      <vt:lpstr>Dados</vt:lpstr>
      <vt:lpstr>Plano Estratégico</vt:lpstr>
      <vt:lpstr>Plano Tático</vt:lpstr>
      <vt:lpstr>Cronograma</vt:lpstr>
      <vt:lpstr>Orçamento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Oliveira</dc:creator>
  <cp:lastModifiedBy>Link&amp;Grow</cp:lastModifiedBy>
  <dcterms:created xsi:type="dcterms:W3CDTF">2017-08-05T14:46:56Z</dcterms:created>
  <dcterms:modified xsi:type="dcterms:W3CDTF">2024-03-18T15:48:17Z</dcterms:modified>
</cp:coreProperties>
</file>